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Dashboard" sheetId="2" r:id="rId6"/>
    <sheet state="visible" name="Overview" sheetId="3" r:id="rId7"/>
    <sheet state="visible" name="Setup" sheetId="4" r:id="rId8"/>
    <sheet state="visible" name="Bill Builder" sheetId="5" r:id="rId9"/>
    <sheet state="visible" name="Paychecks" sheetId="6" r:id="rId10"/>
    <sheet state="visible" name="Bills" sheetId="7" r:id="rId11"/>
    <sheet state="visible" name="Quick Start" sheetId="8" r:id="rId12"/>
    <sheet state="visible" name="Example" sheetId="9" r:id="rId13"/>
  </sheets>
  <definedNames/>
  <calcPr/>
</workbook>
</file>

<file path=xl/sharedStrings.xml><?xml version="1.0" encoding="utf-8"?>
<sst xmlns="http://schemas.openxmlformats.org/spreadsheetml/2006/main" count="129" uniqueCount="105">
  <si>
    <t>Your paycheck settings</t>
  </si>
  <si>
    <t>Biweekly Paycheck Bill Planner</t>
  </si>
  <si>
    <t>Sheetlark · sheetlark.shop</t>
  </si>
  <si>
    <t>Start small. See your plan come together.</t>
  </si>
  <si>
    <t>First payday</t>
  </si>
  <si>
    <t>Sheetlark · sheetlark.shop · v1.2 · Google Sheets</t>
  </si>
  <si>
    <t>Paychecks in plan</t>
  </si>
  <si>
    <t>FIRST: File → Make a copy. Work in your own Drive. Yellow cells are yours to edit; white cells calculate automatically.</t>
  </si>
  <si>
    <t>Net pay per paycheck</t>
  </si>
  <si>
    <t>01 · TRY ONE CHANGE</t>
  </si>
  <si>
    <t>Living allowance per paycheck</t>
  </si>
  <si>
    <t>Savings reserve per paycheck</t>
  </si>
  <si>
    <t>Starting available balance</t>
  </si>
  <si>
    <t>Open the interactive example →</t>
  </si>
  <si>
    <t>Safety days before due date</t>
  </si>
  <si>
    <t>Total planned net pay</t>
  </si>
  <si>
    <t>Use fictional numbers first. Change a yellow amount and watch the result. Your real plan stays untouched.</t>
  </si>
  <si>
    <t>02 · BUILD YOUR PLAN</t>
  </si>
  <si>
    <t>Open Setup →</t>
  </si>
  <si>
    <t>Bills assigned</t>
  </si>
  <si>
    <t>Fill the five starting settings (zero is allowed). Then add each bill occurrence on Bills.</t>
  </si>
  <si>
    <t>Planning end date</t>
  </si>
  <si>
    <t>03 · SEE WHAT NEEDS ATTENTION</t>
  </si>
  <si>
    <t>Open your visual dashboard →</t>
  </si>
  <si>
    <t>Living + savings reserved</t>
  </si>
  <si>
    <t>Review the summary, charts and next action. Fix rows marked Needs before relying on the numbers.</t>
  </si>
  <si>
    <t>YOUR PLAN STATUS</t>
  </si>
  <si>
    <t>Ending available balance</t>
  </si>
  <si>
    <t>The plan covers 365 days from the first payday and can contain 27 paychecks. Bill capacity is 300 occurrences.</t>
  </si>
  <si>
    <t>Incomplete settings</t>
  </si>
  <si>
    <t>Bills needing attention</t>
  </si>
  <si>
    <t>Overflow inputs</t>
  </si>
  <si>
    <t>Optional: generate monthly bills →</t>
  </si>
  <si>
    <t>Start with Quick Start and Setup. Fix unresolved bills and overflow inputs before using projected closing balances.</t>
  </si>
  <si>
    <t>Detailed instructions →</t>
  </si>
  <si>
    <t>Blank means not entered; 0 means none. Dates: MM/DD/YYYY. Amounts: USD. Use dropdown choices. To start over, clear yellow inputs only—keep the formulas.</t>
  </si>
  <si>
    <t>Every 14 days is different from twice a month. This is a rolling 365-day plan with 27 dates. Add each monthly bill separately; holidays are not adjusted.</t>
  </si>
  <si>
    <t>No bank connection, subscription or scripts to authorize. Your entries stay in your own Google Sheets copy. Archive a copy when the input capacity is full.</t>
  </si>
  <si>
    <t>Monthly bills. Enter once, build your list.</t>
  </si>
  <si>
    <t>Sheetlark · sheetlark.shop · v1.2 · Optional helper · USD</t>
  </si>
  <si>
    <t>1. Complete Setup first.  2. Add monthly bills in yellow.  3. Copy G8:I137 → Bills!A8 → Paste special → Values only. Do not paste formulas. Use empty rows; avoid duplicating bills.</t>
  </si>
  <si>
    <t>Monthly bill</t>
  </si>
  <si>
    <t>USD</t>
  </si>
  <si>
    <t>Due day</t>
  </si>
  <si>
    <t>Status</t>
  </si>
  <si>
    <t>Generated bill</t>
  </si>
  <si>
    <t>Due date</t>
  </si>
  <si>
    <t>Paycheck plan (USD)</t>
  </si>
  <si>
    <t>Payday</t>
  </si>
  <si>
    <t>Pay override</t>
  </si>
  <si>
    <t>Reserve override</t>
  </si>
  <si>
    <t>Net pay</t>
  </si>
  <si>
    <t>Living + savings</t>
  </si>
  <si>
    <t>Available opening</t>
  </si>
  <si>
    <t>Available closing</t>
  </si>
  <si>
    <t>Bill count</t>
  </si>
  <si>
    <t>Notes</t>
  </si>
  <si>
    <t>Bill occurrences (USD)</t>
  </si>
  <si>
    <t>Unresolved bills</t>
  </si>
  <si>
    <t>Bill</t>
  </si>
  <si>
    <t>Amount (USD)</t>
  </si>
  <si>
    <t>Payday override</t>
  </si>
  <si>
    <t>Exclude (Yes/No)</t>
  </si>
  <si>
    <t>Assigned payday</t>
  </si>
  <si>
    <t>Funding status</t>
  </si>
  <si>
    <t>See each paycheck before you spend it</t>
  </si>
  <si>
    <t>Sheetlark · sheetlark.shop · USD · Manual planning · v1.2</t>
  </si>
  <si>
    <t>FIRST PAYCHECK</t>
  </si>
  <si>
    <t>LOWEST PLANNED BALANCE</t>
  </si>
  <si>
    <t>ENDING AVAILABLE</t>
  </si>
  <si>
    <t>Planned take-home pay</t>
  </si>
  <si>
    <t>Negative means a funding gap</t>
  </si>
  <si>
    <t>After bills and reserved amounts</t>
  </si>
  <si>
    <t>Review bills →</t>
  </si>
  <si>
    <t>Setup help →</t>
  </si>
  <si>
    <t>FIRST 6 PAYCHECKS · CLOSING BALANCE</t>
  </si>
  <si>
    <t>Charts use zero placeholders until valid inputs are available; follow the status above. These figures are a plan—not live bank balances or guaranteed outcomes.</t>
  </si>
  <si>
    <t>Paycheck</t>
  </si>
  <si>
    <t>Closing balance</t>
  </si>
  <si>
    <t>Income</t>
  </si>
  <si>
    <t>Bills</t>
  </si>
  <si>
    <t>Reserves</t>
  </si>
  <si>
    <t>Give each paycheck a bill plan</t>
  </si>
  <si>
    <t>1. In Google Sheets, choose File &gt; Make a copy. Keep your financial information in your own copy.</t>
  </si>
  <si>
    <t>2. Edit yellow inputs only. Zero means none. Blank means not entered. USD amounts and MM/DD/YYYY dates are used throughout.</t>
  </si>
  <si>
    <t>3. Set the first payday, take-home pay, living allowance and savings reserve on Setup. A paycheck occurs every 14 days.</t>
  </si>
  <si>
    <t>4. On Bills, enter each bill occurrence with a real due date. Monthly bills need a separate row for each month.</t>
  </si>
  <si>
    <t>5. Bills are assigned to the latest payday at least the selected safety days before the due date. Dates before the first eligible payday show Unfunded.</t>
  </si>
  <si>
    <t>6. Paychecks allows pay and reserve overrides, including zero. Carryforward is a planning balance, not your bank balance.</t>
  </si>
  <si>
    <t>Unfunded bills need money from an earlier paycheck or the plan must start earlier. Exclude a bill only after funding it separately. A late override is not accepted.</t>
  </si>
  <si>
    <t>The plan has 27 pay dates over 365 days. Optional Bill Builder generates monthly occurrences; paste VALUES into Bills once. No holiday adjustment or bank connection.</t>
  </si>
  <si>
    <t>Fictional practice data is on Example only. Version 1.2. Start Here is your first stop; Dashboard shows your real plan. Personal use only.</t>
  </si>
  <si>
    <t>Up to 10 monthly bills. Day 31 becomes the last day in a short month. Generated dates stay within your 365-day plan. Holidays are not adjusted.</t>
  </si>
  <si>
    <t>Try it first · fictional practice data</t>
  </si>
  <si>
    <t>CHANGE ONE YELLOW NUMBER</t>
  </si>
  <si>
    <t>Opening</t>
  </si>
  <si>
    <t>Closing</t>
  </si>
  <si>
    <t>Change first income from $2,000 to $1,000. The first closing balance becomes negative, and that shortfall carries into the next paycheck.</t>
  </si>
  <si>
    <t>Practice: $1,000 rent is funded from October 2; $200 utilities from October 16. Safety-day rules are applied in your real Bills tab.</t>
  </si>
  <si>
    <t>AFTER THE SECOND PAYCHECK · EXAMPLE</t>
  </si>
  <si>
    <t>Practice finished? Open Start Here to build your own plan →</t>
  </si>
  <si>
    <t>First</t>
  </si>
  <si>
    <t>Second</t>
  </si>
  <si>
    <t>Copy the three generated columns as VALUES into unused Bills rows. Do this once, or remove the old occurrences before regenerating. Review Funding status after pasting.</t>
  </si>
  <si>
    <t>Open Bills to paste generated values →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</si>
</sst>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m/dd/yyyy"/>
    <numFmt numFmtId="165" formatCode="$#,##0.00;($#,##0.00);&quot;—&quot;"/>
    <numFmt numFmtId="166" formatCode="$#,##0.00;($#,##0.00);&quot;$0&quot;"/>
    <numFmt numFmtId="167" formatCode="M/d/yyyy"/>
    <numFmt numFmtId="168" formatCode="$#,##0;($#,##0);&quot;$0&quot;"/>
    <numFmt numFmtId="169" formatCode="$#,##0;($#,##0)"/>
  </numFmts>
  <fonts count="28">
    <font>
      <sz val="11.0"/>
      <color rgb="FF000000"/>
      <name val="Carlito"/>
      <scheme val="minor"/>
    </font>
    <font>
      <sz val="10.0"/>
      <color rgb="FF263C37"/>
      <name val="Arial"/>
    </font>
    <font>
      <sz val="11.0"/>
      <color rgb="FF193A35"/>
      <name val="Arial"/>
    </font>
    <font>
      <b/>
      <sz val="16.0"/>
      <color rgb="FF193B36"/>
      <name val="Arial"/>
    </font>
    <font>
      <sz val="10.0"/>
      <color rgb="FF327D65"/>
      <name val="Arial"/>
    </font>
    <font>
      <b/>
      <sz val="21.0"/>
      <color rgb="FF193A35"/>
      <name val="Arial"/>
    </font>
    <font>
      <sz val="10.0"/>
      <color rgb="FF337C66"/>
      <name val="Arial"/>
    </font>
    <font>
      <sz val="10.0"/>
      <color rgb="FF2251A4"/>
      <name val="Arial"/>
    </font>
    <font>
      <b/>
      <sz val="10.0"/>
      <color rgb="FF337C66"/>
      <name val="Arial"/>
    </font>
    <font>
      <b/>
      <u/>
      <sz val="13.0"/>
      <color rgb="FF337C66"/>
      <name val="Arial"/>
    </font>
    <font>
      <sz val="10.0"/>
      <color theme="1"/>
      <name val="Arial"/>
    </font>
    <font>
      <b/>
      <u/>
      <sz val="11.0"/>
      <color rgb="FF337C66"/>
      <name val="Arial"/>
    </font>
    <font>
      <sz val="10.0"/>
      <color rgb="FF6D7C77"/>
      <name val="Arial"/>
    </font>
    <font>
      <sz val="10.0"/>
      <color rgb="FF193A35"/>
      <name val="Arial"/>
    </font>
    <font>
      <b/>
      <sz val="19.0"/>
      <color rgb="FF193A35"/>
      <name val="Arial"/>
    </font>
    <font>
      <b/>
      <sz val="10.0"/>
      <color rgb="FFFFFFFF"/>
      <name val="Arial"/>
    </font>
    <font>
      <sz val="11.0"/>
      <color rgb="FF2151A3"/>
      <name val="Arial"/>
    </font>
    <font>
      <color theme="1"/>
      <name val="Carlito"/>
      <scheme val="minor"/>
    </font>
    <font>
      <b/>
      <sz val="10.0"/>
      <color theme="1"/>
      <name val="Arial"/>
    </font>
    <font>
      <b/>
      <sz val="24.0"/>
      <color rgb="FF193A35"/>
      <name val="Arial"/>
    </font>
    <font>
      <sz val="9.0"/>
      <color rgb="FF6D7C77"/>
      <name val="Arial"/>
    </font>
    <font>
      <b/>
      <u/>
      <sz val="10.0"/>
      <color rgb="FF337C66"/>
      <name val="Arial"/>
    </font>
    <font>
      <b/>
      <sz val="12.0"/>
      <color rgb="FF193A35"/>
      <name val="Arial"/>
    </font>
    <font>
      <sz val="11.0"/>
      <color theme="1"/>
      <name val="Arial"/>
    </font>
    <font>
      <b/>
      <sz val="12.0"/>
      <color rgb="FF337C66"/>
      <name val="Arial"/>
    </font>
    <font>
      <b/>
      <sz val="26.0"/>
      <color rgb="FF193A35"/>
      <name val="Arial"/>
    </font>
    <font>
      <b/>
      <u/>
      <sz val="12.0"/>
      <color rgb="FF337C66"/>
      <name val="Arial"/>
    </font>
    <font>
      <b/>
      <u/>
      <sz val="11.0"/>
      <color rgb="FF337C66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8F4ED"/>
        <bgColor rgb="FFE8F4ED"/>
      </patternFill>
    </fill>
    <fill>
      <patternFill patternType="solid">
        <fgColor rgb="FFFFF3CF"/>
        <bgColor rgb="FFFFF3CF"/>
      </patternFill>
    </fill>
    <fill>
      <patternFill patternType="solid">
        <fgColor rgb="FFFFF2CE"/>
        <bgColor rgb="FFFFF2CE"/>
      </patternFill>
    </fill>
    <fill>
      <patternFill patternType="solid">
        <fgColor rgb="FF193A35"/>
        <bgColor rgb="FF193A35"/>
      </patternFill>
    </fill>
    <fill>
      <patternFill patternType="solid">
        <fgColor rgb="FF193B36"/>
        <bgColor rgb="FF193B36"/>
      </patternFill>
    </fill>
  </fills>
  <borders count="1">
    <border/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2" fontId="2" numFmtId="0" xfId="0" applyAlignment="1" applyFill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3" fontId="2" numFmtId="0" xfId="0" applyAlignment="1" applyFill="1" applyFont="1">
      <alignment shrinkToFit="0" vertical="center" wrapText="1"/>
    </xf>
    <xf borderId="0" fillId="4" fontId="7" numFmtId="164" xfId="0" applyAlignment="1" applyFill="1" applyFont="1" applyNumberFormat="1">
      <alignment readingOrder="0" vertical="center"/>
    </xf>
    <xf borderId="0" fillId="0" fontId="8" numFmtId="0" xfId="0" applyAlignment="1" applyFont="1">
      <alignment shrinkToFit="0" vertical="center" wrapText="1"/>
    </xf>
    <xf borderId="0" fillId="4" fontId="7" numFmtId="165" xfId="0" applyAlignment="1" applyFill="1" applyFont="1" applyNumberFormat="1">
      <alignment readingOrder="0" vertical="center"/>
    </xf>
    <xf borderId="0" fillId="3" fontId="9" numFmtId="0" xfId="0" applyAlignment="1" applyFill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165" xfId="0" applyAlignment="1" applyFont="1" applyNumberFormat="1">
      <alignment vertical="center"/>
    </xf>
    <xf borderId="0" fillId="4" fontId="7" numFmtId="0" xfId="0" applyAlignment="1" applyFill="1" applyFont="1">
      <alignment readingOrder="0" vertical="center"/>
    </xf>
    <xf borderId="0" fillId="0" fontId="1" numFmtId="164" xfId="0" applyAlignment="1" applyFont="1" applyNumberFormat="1">
      <alignment vertical="center"/>
    </xf>
    <xf borderId="0" fillId="0" fontId="1" numFmtId="0" xfId="0" applyAlignment="1" applyFont="1">
      <alignment shrinkToFit="0" vertical="center" wrapText="1"/>
    </xf>
    <xf borderId="0" fillId="0" fontId="10" numFmtId="0" xfId="0" applyAlignment="1" applyFont="1">
      <alignment readingOrder="0" vertical="center"/>
    </xf>
    <xf borderId="0" fillId="0" fontId="10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5" fontId="2" numFmtId="0" xfId="0" applyAlignment="1" applyFill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2" numFmtId="0" xfId="0" applyAlignment="1" applyFont="1">
      <alignment shrinkToFit="0" vertical="center" wrapText="1"/>
    </xf>
    <xf borderId="0" fillId="2" fontId="13" numFmtId="0" xfId="0" applyAlignment="1" applyFill="1" applyFont="1">
      <alignment vertical="center"/>
    </xf>
    <xf borderId="0" fillId="0" fontId="14" numFmtId="0" xfId="0" applyAlignment="1" applyFont="1">
      <alignment shrinkToFit="0" vertical="center" wrapText="1"/>
    </xf>
    <xf borderId="0" fillId="6" fontId="15" numFmtId="0" xfId="0" applyAlignment="1" applyFill="1" applyFont="1">
      <alignment shrinkToFit="0" wrapText="1"/>
    </xf>
    <xf borderId="0" fillId="5" fontId="16" numFmtId="0" xfId="0" applyAlignment="1" applyFill="1" applyFont="1">
      <alignment readingOrder="0"/>
    </xf>
    <xf borderId="0" fillId="5" fontId="16" numFmtId="166" xfId="0" applyAlignment="1" applyFill="1" applyFont="1" applyNumberFormat="1">
      <alignment readingOrder="0"/>
    </xf>
    <xf borderId="0" fillId="7" fontId="15" numFmtId="0" xfId="0" applyAlignment="1" applyFill="1" applyFont="1">
      <alignment horizontal="center" shrinkToFit="0" vertical="center" wrapText="1"/>
    </xf>
    <xf borderId="0" fillId="4" fontId="7" numFmtId="0" xfId="0" applyAlignment="1" applyFill="1" applyFont="1">
      <alignment vertical="center"/>
    </xf>
    <xf borderId="0" fillId="4" fontId="7" numFmtId="165" xfId="0" applyAlignment="1" applyFill="1" applyFont="1" applyNumberFormat="1">
      <alignment vertical="center"/>
    </xf>
    <xf borderId="0" fillId="2" fontId="13" numFmtId="164" xfId="0" applyAlignment="1" applyFill="1" applyFont="1" applyNumberFormat="1">
      <alignment vertical="center"/>
    </xf>
    <xf borderId="0" fillId="0" fontId="17" numFmtId="0" xfId="0" applyAlignment="1" applyFont="1">
      <alignment readingOrder="0"/>
    </xf>
    <xf borderId="0" fillId="0" fontId="17" numFmtId="0" xfId="0" applyFont="1"/>
    <xf borderId="0" fillId="2" fontId="13" numFmtId="166" xfId="0" applyAlignment="1" applyFill="1" applyFont="1" applyNumberFormat="1">
      <alignment vertical="center"/>
    </xf>
    <xf borderId="0" fillId="0" fontId="18" numFmtId="0" xfId="0" applyAlignment="1" applyFont="1">
      <alignment horizontal="center" readingOrder="0" shrinkToFit="0" vertical="center" wrapText="1"/>
    </xf>
    <xf borderId="0" fillId="4" fontId="7" numFmtId="0" xfId="0" applyAlignment="1" applyFill="1" applyFont="1">
      <alignment shrinkToFit="0" vertical="center" wrapText="0"/>
    </xf>
    <xf borderId="0" fillId="4" fontId="7" numFmtId="167" xfId="0" applyAlignment="1" applyFill="1" applyFont="1" applyNumberFormat="1">
      <alignment shrinkToFit="0" vertical="center" wrapText="0"/>
    </xf>
    <xf borderId="0" fillId="4" fontId="7" numFmtId="0" xfId="0" applyAlignment="1" applyFill="1" applyFont="1">
      <alignment shrinkToFit="0" vertical="center" wrapText="0"/>
    </xf>
    <xf borderId="0" fillId="4" fontId="7" numFmtId="167" xfId="0" applyAlignment="1" applyFill="1" applyFont="1" applyNumberFormat="1">
      <alignment readingOrder="0" shrinkToFit="0" vertical="center" wrapText="0"/>
    </xf>
    <xf borderId="0" fillId="4" fontId="7" numFmtId="0" xfId="0" applyAlignment="1" applyFill="1" applyFont="1">
      <alignment shrinkToFit="0" vertical="center" wrapText="0"/>
    </xf>
    <xf borderId="0" fillId="0" fontId="1" numFmtId="167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4" fontId="7" numFmtId="49" xfId="0" applyAlignment="1" applyFill="1" applyFont="1" applyNumberFormat="1">
      <alignment shrinkToFit="0" vertical="center" wrapText="0"/>
    </xf>
    <xf borderId="0" fillId="4" fontId="7" numFmtId="0" xfId="0" applyAlignment="1" applyFill="1" applyFont="1">
      <alignment readingOrder="0" shrinkToFit="0" vertical="center" wrapText="0"/>
    </xf>
    <xf borderId="0" fillId="4" fontId="7" numFmtId="0" xfId="0" applyAlignment="1" applyFill="1" applyFont="1">
      <alignment readingOrder="0" shrinkToFit="0" vertical="center" wrapText="0"/>
    </xf>
    <xf borderId="0" fillId="4" fontId="7" numFmtId="0" xfId="0" applyAlignment="1" applyFill="1" applyFont="1">
      <alignment readingOrder="0" shrinkToFit="0" vertical="center" wrapText="0"/>
    </xf>
    <xf borderId="0" fillId="3" fontId="8" numFmtId="0" xfId="0" applyAlignment="1" applyFill="1" applyFont="1">
      <alignment shrinkToFit="0" vertical="center" wrapText="1"/>
    </xf>
    <xf borderId="0" fillId="3" fontId="19" numFmtId="168" xfId="0" applyAlignment="1" applyFill="1" applyFont="1" applyNumberFormat="1">
      <alignment shrinkToFit="0" vertical="center" wrapText="1"/>
    </xf>
    <xf borderId="0" fillId="5" fontId="16" numFmtId="0" xfId="0" applyFill="1" applyFont="1"/>
    <xf borderId="0" fillId="5" fontId="16" numFmtId="166" xfId="0" applyFill="1" applyFont="1" applyNumberFormat="1"/>
    <xf borderId="0" fillId="0" fontId="20" numFmtId="0" xfId="0" applyAlignment="1" applyFont="1">
      <alignment shrinkToFit="0" vertical="center" wrapText="1"/>
    </xf>
    <xf borderId="0" fillId="0" fontId="21" numFmtId="0" xfId="0" applyAlignment="1" applyFont="1">
      <alignment shrinkToFit="0" vertical="center" wrapText="1"/>
    </xf>
    <xf borderId="0" fillId="0" fontId="22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0" fillId="0" fontId="10" numFmtId="0" xfId="0" applyAlignment="1" applyFont="1">
      <alignment readingOrder="0" shrinkToFit="0" vertical="center" wrapText="1"/>
    </xf>
    <xf borderId="0" fillId="2" fontId="23" numFmtId="0" xfId="0" applyAlignment="1" applyFill="1" applyFont="1">
      <alignment vertical="center"/>
    </xf>
    <xf borderId="0" fillId="0" fontId="3" numFmtId="0" xfId="0" applyAlignment="1" applyFont="1">
      <alignment readingOrder="0" vertical="center"/>
    </xf>
    <xf borderId="0" fillId="3" fontId="24" numFmtId="0" xfId="0" applyAlignment="1" applyFill="1" applyFont="1">
      <alignment shrinkToFit="0" vertical="center" wrapText="1"/>
    </xf>
    <xf borderId="0" fillId="5" fontId="16" numFmtId="165" xfId="0" applyAlignment="1" applyFill="1" applyFont="1" applyNumberFormat="1">
      <alignment readingOrder="0"/>
    </xf>
    <xf borderId="0" fillId="5" fontId="16" numFmtId="165" xfId="0" applyFill="1" applyFont="1" applyNumberFormat="1"/>
    <xf borderId="0" fillId="2" fontId="23" numFmtId="165" xfId="0" applyAlignment="1" applyFill="1" applyFont="1" applyNumberFormat="1">
      <alignment vertical="center"/>
    </xf>
    <xf borderId="0" fillId="0" fontId="1" numFmtId="165" xfId="0" applyAlignment="1" applyFont="1" applyNumberFormat="1">
      <alignment vertical="center"/>
    </xf>
    <xf borderId="0" fillId="3" fontId="25" numFmtId="169" xfId="0" applyAlignment="1" applyFill="1" applyFont="1" applyNumberFormat="1">
      <alignment shrinkToFit="0" vertical="center" wrapText="1"/>
    </xf>
    <xf borderId="0" fillId="3" fontId="26" numFmtId="0" xfId="0" applyAlignment="1" applyFill="1" applyFont="1">
      <alignment shrinkToFit="0" vertical="center" wrapText="1"/>
    </xf>
    <xf borderId="0" fillId="0" fontId="17" numFmtId="165" xfId="0" applyFont="1" applyNumberFormat="1"/>
    <xf borderId="0" fillId="3" fontId="27" numFmtId="0" xfId="0" applyAlignment="1" applyFill="1" applyFont="1">
      <alignment shrinkToFit="0" vertical="center" wrapText="1"/>
    </xf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rgb="FF183A36"/>
          <bgColor rgb="FF183A3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183A36"/>
        </left>
        <right style="thin">
          <color rgb="FF183A36"/>
        </right>
        <top style="thin">
          <color rgb="FF183A36"/>
        </top>
        <bottom style="thin">
          <color rgb="FF183A36"/>
        </bottom>
      </border>
    </dxf>
    <dxf>
      <font>
        <color rgb="FFA32E32"/>
      </font>
      <fill>
        <patternFill patternType="solid">
          <fgColor rgb="FFFDE8E7"/>
          <bgColor rgb="FFFDE8E7"/>
        </patternFill>
      </fill>
      <border/>
    </dxf>
    <dxf>
      <font>
        <color rgb="FFA52D33"/>
      </font>
      <fill>
        <patternFill patternType="none"/>
      </fill>
      <border/>
    </dxf>
    <dxf>
      <font>
        <color rgb="FFA52D33"/>
      </font>
      <fill>
        <patternFill patternType="solid">
          <fgColor rgb="FFFCE8E5"/>
          <bgColor rgb="FFFCE8E5"/>
        </patternFill>
      </fill>
      <border/>
    </dxf>
    <dxf>
      <font>
        <color rgb="FFA32D33"/>
      </font>
      <fill>
        <patternFill patternType="solid">
          <fgColor rgb="FFFCE8E5"/>
          <bgColor rgb="FFFCE8E5"/>
        </patternFill>
      </fill>
      <border/>
    </dxf>
  </dxfs>
  <tableStyles count="1">
    <tableStyle count="4" pivot="0" name="Bills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Available balance · every paycheck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Dashboard!$O$50</c:f>
            </c:strRef>
          </c:tx>
          <c:spPr>
            <a:ln cmpd="sng">
              <a:solidFill>
                <a:srgbClr val="337C66"/>
              </a:solidFill>
            </a:ln>
          </c:spPr>
          <c:marker>
            <c:symbol val="none"/>
          </c:marker>
          <c:cat>
            <c:strRef>
              <c:f>Dashboard!$N$51:$N$77</c:f>
            </c:strRef>
          </c:cat>
          <c:val>
            <c:numRef>
              <c:f>Dashboard!$O$51:$O$77</c:f>
              <c:numCache/>
            </c:numRef>
          </c:val>
          <c:smooth val="0"/>
        </c:ser>
        <c:axId val="963312462"/>
        <c:axId val="1852465705"/>
      </c:lineChart>
      <c:catAx>
        <c:axId val="9633124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852465705"/>
      </c:catAx>
      <c:valAx>
        <c:axId val="18524657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963312462"/>
      </c:valAx>
    </c:plotArea>
    <c:plotVisOnly val="0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First 8 paychecks · your allocations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Dashboard!$S$50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Dashboard!$R$51:$R$58</c:f>
            </c:strRef>
          </c:cat>
          <c:val>
            <c:numRef>
              <c:f>Dashboard!$S$51:$S$58</c:f>
              <c:numCache/>
            </c:numRef>
          </c:val>
        </c:ser>
        <c:ser>
          <c:idx val="1"/>
          <c:order val="1"/>
          <c:tx>
            <c:strRef>
              <c:f>Dashboard!$T$50</c:f>
            </c:strRef>
          </c:tx>
          <c:spPr>
            <a:solidFill>
              <a:srgbClr val="6084AA"/>
            </a:solidFill>
            <a:ln cmpd="sng">
              <a:noFill/>
            </a:ln>
          </c:spPr>
          <c:invertIfNegative val="0"/>
          <c:cat>
            <c:strRef>
              <c:f>Dashboard!$R$51:$R$58</c:f>
            </c:strRef>
          </c:cat>
          <c:val>
            <c:numRef>
              <c:f>Dashboard!$T$51:$T$58</c:f>
              <c:numCache/>
            </c:numRef>
          </c:val>
        </c:ser>
        <c:ser>
          <c:idx val="2"/>
          <c:order val="2"/>
          <c:tx>
            <c:strRef>
              <c:f>Dashboard!$U$50</c:f>
            </c:strRef>
          </c:tx>
          <c:spPr>
            <a:solidFill>
              <a:srgbClr val="CC9E49"/>
            </a:solidFill>
            <a:ln cmpd="sng">
              <a:noFill/>
            </a:ln>
          </c:spPr>
          <c:invertIfNegative val="0"/>
          <c:cat>
            <c:strRef>
              <c:f>Dashboard!$R$51:$R$58</c:f>
            </c:strRef>
          </c:cat>
          <c:val>
            <c:numRef>
              <c:f>Dashboard!$U$51:$U$58</c:f>
              <c:numCache/>
            </c:numRef>
          </c:val>
        </c:ser>
        <c:axId val="1391213588"/>
        <c:axId val="684401013"/>
      </c:barChart>
      <c:catAx>
        <c:axId val="13912135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84401013"/>
      </c:catAx>
      <c:valAx>
        <c:axId val="6844010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391213588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money carried forward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Example!$O$50</c:f>
            </c:strRef>
          </c:tx>
          <c:spPr>
            <a:ln cmpd="sng">
              <a:solidFill>
                <a:srgbClr val="337C66"/>
              </a:solidFill>
            </a:ln>
          </c:spPr>
          <c:marker>
            <c:symbol val="none"/>
          </c:marker>
          <c:cat>
            <c:strRef>
              <c:f>Example!$N$51:$N$52</c:f>
            </c:strRef>
          </c:cat>
          <c:val>
            <c:numRef>
              <c:f>Example!$O$51:$O$52</c:f>
              <c:numCache/>
            </c:numRef>
          </c:val>
          <c:smooth val="0"/>
        </c:ser>
        <c:axId val="1100809533"/>
        <c:axId val="632921936"/>
      </c:lineChart>
      <c:catAx>
        <c:axId val="11008095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32921936"/>
      </c:catAx>
      <c:valAx>
        <c:axId val="6329219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100809533"/>
      </c:valAx>
    </c:plotArea>
    <c:plotVisOnly val="0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income and allocations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Example!$S$50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Example!$R$51:$R$52</c:f>
            </c:strRef>
          </c:cat>
          <c:val>
            <c:numRef>
              <c:f>Example!$S$51:$S$52</c:f>
              <c:numCache/>
            </c:numRef>
          </c:val>
        </c:ser>
        <c:ser>
          <c:idx val="1"/>
          <c:order val="1"/>
          <c:tx>
            <c:strRef>
              <c:f>Example!$T$50</c:f>
            </c:strRef>
          </c:tx>
          <c:spPr>
            <a:solidFill>
              <a:srgbClr val="6084AA"/>
            </a:solidFill>
            <a:ln cmpd="sng">
              <a:noFill/>
            </a:ln>
          </c:spPr>
          <c:invertIfNegative val="0"/>
          <c:cat>
            <c:strRef>
              <c:f>Example!$R$51:$R$52</c:f>
            </c:strRef>
          </c:cat>
          <c:val>
            <c:numRef>
              <c:f>Example!$T$51:$T$52</c:f>
              <c:numCache/>
            </c:numRef>
          </c:val>
        </c:ser>
        <c:ser>
          <c:idx val="2"/>
          <c:order val="2"/>
          <c:tx>
            <c:strRef>
              <c:f>Example!$U$50</c:f>
            </c:strRef>
          </c:tx>
          <c:spPr>
            <a:solidFill>
              <a:srgbClr val="CC9E49"/>
            </a:solidFill>
            <a:ln cmpd="sng">
              <a:noFill/>
            </a:ln>
          </c:spPr>
          <c:invertIfNegative val="0"/>
          <c:cat>
            <c:strRef>
              <c:f>Example!$R$51:$R$52</c:f>
            </c:strRef>
          </c:cat>
          <c:val>
            <c:numRef>
              <c:f>Example!$U$51:$U$52</c:f>
              <c:numCache/>
            </c:numRef>
          </c:val>
        </c:ser>
        <c:axId val="13967857"/>
        <c:axId val="1003037024"/>
      </c:barChart>
      <c:catAx>
        <c:axId val="139678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003037024"/>
      </c:catAx>
      <c:valAx>
        <c:axId val="10030370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3967857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13</xdr:row>
      <xdr:rowOff>0</xdr:rowOff>
    </xdr:from>
    <xdr:ext cx="4667250" cy="3048000"/>
    <xdr:graphicFrame>
      <xdr:nvGraphicFramePr>
        <xdr:cNvPr id="1" name="Chart 1" title="Available balance · every paycheck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13</xdr:row>
      <xdr:rowOff>0</xdr:rowOff>
    </xdr:from>
    <xdr:ext cx="4191000" cy="3048000"/>
    <xdr:graphicFrame>
      <xdr:nvGraphicFramePr>
        <xdr:cNvPr id="2" name="Chart 2" title="First 8 paychecks · your allocation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0</xdr:rowOff>
    </xdr:from>
    <xdr:ext cx="4476750" cy="2762250"/>
    <xdr:graphicFrame>
      <xdr:nvGraphicFramePr>
        <xdr:cNvPr id="3" name="Chart 3" title="Example · money carried forward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20</xdr:row>
      <xdr:rowOff>0</xdr:rowOff>
    </xdr:from>
    <xdr:ext cx="4476750" cy="2762250"/>
    <xdr:graphicFrame>
      <xdr:nvGraphicFramePr>
        <xdr:cNvPr id="4" name="Chart 4" title="Example · income and allocation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7:H307" displayName="BillOccurrences" name="BillOccurrences" id="1">
  <tableColumns count="8">
    <tableColumn name="Bill" id="1"/>
    <tableColumn name="Due date" id="2"/>
    <tableColumn name="Amount (USD)" id="3"/>
    <tableColumn name="Payday override" id="4"/>
    <tableColumn name="Exclude (Yes/No)" id="5"/>
    <tableColumn name="Assigned payday" id="6"/>
    <tableColumn name="Funding status" id="7"/>
    <tableColumn name="Notes" id="8"/>
  </tableColumns>
  <tableStyleInfo name="Bill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1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7C66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</cols>
  <sheetData>
    <row r="1" ht="20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5" t="s">
        <v>3</v>
      </c>
      <c r="L2" s="2"/>
    </row>
    <row r="3" ht="20.25" customHeight="1">
      <c r="A3" s="6" t="s">
        <v>5</v>
      </c>
      <c r="L3" s="2"/>
    </row>
    <row r="4" ht="20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0.25" customHeight="1">
      <c r="A5" s="7" t="s">
        <v>7</v>
      </c>
      <c r="L5" s="2"/>
    </row>
    <row r="6" ht="20.25" customHeight="1">
      <c r="L6" s="2"/>
    </row>
    <row r="7" ht="20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20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ht="20.25" customHeight="1">
      <c r="A9" s="9" t="s">
        <v>9</v>
      </c>
      <c r="L9" s="2"/>
    </row>
    <row r="10" ht="20.25" customHeight="1">
      <c r="A10" s="11" t="s">
        <v>13</v>
      </c>
      <c r="L10" s="2"/>
    </row>
    <row r="11" ht="20.25" customHeight="1">
      <c r="A11" s="12" t="s">
        <v>16</v>
      </c>
      <c r="L11" s="2"/>
    </row>
    <row r="12" ht="20.25" customHeight="1">
      <c r="L12" s="2"/>
    </row>
    <row r="13" ht="20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20.25" customHeight="1">
      <c r="A14" s="9" t="s">
        <v>17</v>
      </c>
      <c r="L14" s="2"/>
    </row>
    <row r="15" ht="20.25" customHeight="1">
      <c r="A15" s="11" t="s">
        <v>18</v>
      </c>
      <c r="L15" s="2"/>
    </row>
    <row r="16" ht="20.25" customHeight="1">
      <c r="A16" s="12" t="s">
        <v>20</v>
      </c>
      <c r="L16" s="2"/>
    </row>
    <row r="17" ht="20.25" customHeight="1">
      <c r="L17" s="2"/>
    </row>
    <row r="18" ht="20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20.25" customHeight="1">
      <c r="A19" s="9" t="s">
        <v>22</v>
      </c>
      <c r="L19" s="2"/>
    </row>
    <row r="20" ht="20.25" customHeight="1">
      <c r="A20" s="11" t="s">
        <v>23</v>
      </c>
      <c r="L20" s="2"/>
    </row>
    <row r="21" ht="20.25" customHeight="1">
      <c r="A21" s="12" t="s">
        <v>25</v>
      </c>
      <c r="L21" s="2"/>
    </row>
    <row r="22" ht="20.25" customHeight="1">
      <c r="L22" s="2"/>
    </row>
    <row r="23" ht="20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ht="20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ht="20.25" customHeight="1">
      <c r="A25" s="9" t="s">
        <v>26</v>
      </c>
      <c r="L25" s="2"/>
    </row>
    <row r="26" ht="20.25" customHeight="1">
      <c r="A26" s="20" t="str">
        <f>IF(SUM(Overview!B10:B12)&gt;0,"Next: complete missing inputs or fix flagged rows.",IF(AND(Setup!B16=0,SUM(Bills!K5:K6)=0,ISNUMBER(Paychecks!H34)),"Your inputs are ready. Open Dashboard to review your plan.","Your real plan is blank. Follow step 02 when you are ready."))</f>
        <v>Next: complete missing inputs or fix flagged rows.</v>
      </c>
      <c r="L26" s="2"/>
    </row>
    <row r="27" ht="20.25" customHeight="1">
      <c r="L27" s="2"/>
    </row>
    <row r="28" ht="20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ht="20.25" customHeight="1">
      <c r="A29" s="21" t="s">
        <v>32</v>
      </c>
      <c r="F29" s="2"/>
      <c r="G29" s="21" t="s">
        <v>34</v>
      </c>
      <c r="L29" s="2"/>
    </row>
    <row r="30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ht="20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ht="20.25" customHeight="1">
      <c r="A32" s="12" t="s">
        <v>35</v>
      </c>
      <c r="L32" s="2"/>
    </row>
    <row r="33" ht="20.25" customHeight="1">
      <c r="L33" s="2"/>
    </row>
    <row r="34" ht="20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ht="20.25" customHeight="1">
      <c r="A35" s="12" t="s">
        <v>36</v>
      </c>
      <c r="L35" s="2"/>
    </row>
    <row r="36" ht="20.25" customHeight="1">
      <c r="L36" s="2"/>
    </row>
    <row r="37" ht="20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ht="20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ht="20.25" customHeight="1">
      <c r="A39" s="23" t="s">
        <v>37</v>
      </c>
      <c r="L39" s="2"/>
    </row>
    <row r="40" ht="20.25" customHeight="1">
      <c r="L40" s="2"/>
    </row>
    <row r="4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ht="20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ht="20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ht="20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ht="20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19">
    <mergeCell ref="A2:K2"/>
    <mergeCell ref="A3:K3"/>
    <mergeCell ref="A5:K6"/>
    <mergeCell ref="A9:K9"/>
    <mergeCell ref="A10:K10"/>
    <mergeCell ref="A11:K12"/>
    <mergeCell ref="A14:K14"/>
    <mergeCell ref="A29:E29"/>
    <mergeCell ref="G29:K29"/>
    <mergeCell ref="A32:K33"/>
    <mergeCell ref="A35:K36"/>
    <mergeCell ref="A39:K40"/>
    <mergeCell ref="A15:K15"/>
    <mergeCell ref="A16:K17"/>
    <mergeCell ref="A19:K19"/>
    <mergeCell ref="A20:K20"/>
    <mergeCell ref="A21:K22"/>
    <mergeCell ref="A25:K25"/>
    <mergeCell ref="A26:K27"/>
  </mergeCells>
  <hyperlinks>
    <hyperlink display="Open the interactive example →" location="Example!A1" ref="A10"/>
    <hyperlink display="Open Setup →" location="Setup!A1" ref="A15"/>
    <hyperlink display="Open your visual dashboard →" location="Dashboard!A1" ref="A20"/>
    <hyperlink display="Optional: generate monthly bills →" location="'Bill Builder'!A1" ref="A29"/>
    <hyperlink display="Detailed instructions →" location="'Quick Start'!A1" ref="G29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A35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  <col hidden="1" min="14" max="26" width="12.63"/>
  </cols>
  <sheetData>
    <row r="1" ht="20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5" t="s">
        <v>65</v>
      </c>
      <c r="L2" s="2"/>
    </row>
    <row r="3" ht="20.25" customHeight="1">
      <c r="A3" s="6" t="s">
        <v>66</v>
      </c>
      <c r="L3" s="2"/>
    </row>
    <row r="4" ht="20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0.25" customHeight="1">
      <c r="A5" s="48" t="s">
        <v>67</v>
      </c>
      <c r="D5" s="2"/>
      <c r="E5" s="48" t="s">
        <v>68</v>
      </c>
      <c r="H5" s="2"/>
      <c r="I5" s="48" t="s">
        <v>69</v>
      </c>
      <c r="L5" s="2"/>
    </row>
    <row r="6" ht="20.25" customHeight="1">
      <c r="A6" s="49" t="str">
        <f>IF(ISNUMBER(Paychecks!D8),Paychecks!D8,"—")</f>
        <v>—</v>
      </c>
      <c r="D6" s="2"/>
      <c r="E6" s="49" t="str">
        <f>IF(ISNUMBER(Paychecks!H34),MIN(Paychecks!H8:H34),"—")</f>
        <v>—</v>
      </c>
      <c r="H6" s="2"/>
      <c r="I6" s="49" t="str">
        <f>IF(ISNUMBER(Overview!B9),Overview!B9,"—")</f>
        <v>—</v>
      </c>
      <c r="L6" s="2"/>
    </row>
    <row r="7" ht="20.25" customHeight="1">
      <c r="D7" s="2"/>
      <c r="H7" s="2"/>
      <c r="L7" s="2"/>
    </row>
    <row r="8" ht="20.25" customHeight="1">
      <c r="A8" s="52" t="s">
        <v>70</v>
      </c>
      <c r="D8" s="2"/>
      <c r="E8" s="52" t="s">
        <v>71</v>
      </c>
      <c r="H8" s="2"/>
      <c r="I8" s="52" t="s">
        <v>72</v>
      </c>
      <c r="L8" s="2"/>
    </row>
    <row r="9" ht="20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ht="20.25" customHeight="1">
      <c r="A10" s="20" t="str">
        <f>IF(SUM(Overview!B10:B12)&gt;0,"ACTION NEEDED · Finish Setup and resolve bills before using projected balances.",IF(NOT(AND(Setup!B16=0,SUM(Bills!K5:K6)=0,ISNUMBER(Paychecks!H34))),"START HERE · Open Setup, or try the Example first.",IF(MIN(Paychecks!H8:H34)&lt;0,"FUNDING GAP · At least one paycheck ends below zero. Reduce allocations or fund bills earlier.","READY · No negative closing balances in this plan. Review bill deadlines before spending.")))</f>
        <v>ACTION NEEDED · Finish Setup and resolve bills before using projected balances.</v>
      </c>
      <c r="L10" s="2"/>
    </row>
    <row r="11" ht="20.25" customHeight="1">
      <c r="L11" s="2"/>
    </row>
    <row r="12" ht="20.25" customHeight="1">
      <c r="A12" s="53" t="s">
        <v>73</v>
      </c>
      <c r="F12" s="2"/>
      <c r="G12" s="53" t="s">
        <v>74</v>
      </c>
      <c r="L12" s="2"/>
    </row>
    <row r="13" ht="20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20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ht="20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20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20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20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20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20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20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20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20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ht="20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ht="20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20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ht="20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20.25" customHeight="1">
      <c r="A28" s="7" t="str">
        <f>IF(ISNUMBER(Paychecks!H34),COUNTIF(Paychecks!H8:H34,"&lt;0")&amp;" paycheck(s) end below zero. Bills that show Unfunded need an earlier source of money.","Finish Setup and resolve bill warnings to see funding gaps.")</f>
        <v>Finish Setup and resolve bill warnings to see funding gaps.</v>
      </c>
      <c r="L28" s="2"/>
    </row>
    <row r="29" ht="20.25" customHeight="1">
      <c r="L29" s="2"/>
    </row>
    <row r="30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ht="20.25" customHeight="1">
      <c r="A31" s="54" t="s">
        <v>75</v>
      </c>
      <c r="L31" s="2"/>
    </row>
    <row r="32" ht="20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ht="20.25" customHeight="1">
      <c r="A33" s="12" t="str">
        <f>IF(ISNUMBER(Paychecks!H8),TEXT(Paychecks!A8,"mmm d, yyyy")&amp;" · "&amp;TEXT(Paychecks!H8,"$#,##0;($#,##0)")&amp;IF(Paychecks!H8&lt;0," · FUNDING GAP",""),"")</f>
        <v/>
      </c>
      <c r="L33" s="2"/>
    </row>
    <row r="34" ht="20.25" customHeight="1">
      <c r="A34" s="12" t="str">
        <f>IF(ISNUMBER(Paychecks!H9),TEXT(Paychecks!A9,"mmm d, yyyy")&amp;" · "&amp;TEXT(Paychecks!H9,"$#,##0;($#,##0)")&amp;IF(Paychecks!H9&lt;0," · FUNDING GAP",""),"")</f>
        <v/>
      </c>
      <c r="L34" s="2"/>
    </row>
    <row r="35" ht="20.25" customHeight="1">
      <c r="A35" s="12" t="str">
        <f>IF(ISNUMBER(Paychecks!H10),TEXT(Paychecks!A10,"mmm d, yyyy")&amp;" · "&amp;TEXT(Paychecks!H10,"$#,##0;($#,##0)")&amp;IF(Paychecks!H10&lt;0," · FUNDING GAP",""),"")</f>
        <v/>
      </c>
      <c r="L35" s="2"/>
    </row>
    <row r="36" ht="20.25" customHeight="1">
      <c r="A36" s="12" t="str">
        <f>IF(ISNUMBER(Paychecks!H11),TEXT(Paychecks!A11,"mmm d, yyyy")&amp;" · "&amp;TEXT(Paychecks!H11,"$#,##0;($#,##0)")&amp;IF(Paychecks!H11&lt;0," · FUNDING GAP",""),"")</f>
        <v/>
      </c>
      <c r="L36" s="2"/>
    </row>
    <row r="37" ht="20.25" customHeight="1">
      <c r="A37" s="12" t="str">
        <f>IF(ISNUMBER(Paychecks!H12),TEXT(Paychecks!A12,"mmm d, yyyy")&amp;" · "&amp;TEXT(Paychecks!H12,"$#,##0;($#,##0)")&amp;IF(Paychecks!H12&lt;0," · FUNDING GAP",""),"")</f>
        <v/>
      </c>
      <c r="L37" s="2"/>
    </row>
    <row r="38" ht="20.25" customHeight="1">
      <c r="A38" s="12" t="str">
        <f>IF(ISNUMBER(Paychecks!H13),TEXT(Paychecks!A13,"mmm d, yyyy")&amp;" · "&amp;TEXT(Paychecks!H13,"$#,##0;($#,##0)")&amp;IF(Paychecks!H13&lt;0," · FUNDING GAP",""),"")</f>
        <v/>
      </c>
      <c r="L38" s="2"/>
    </row>
    <row r="39" ht="20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ht="20.25" customHeight="1">
      <c r="A41" s="23" t="s">
        <v>76</v>
      </c>
      <c r="L41" s="2"/>
    </row>
    <row r="42" ht="20.25" customHeight="1">
      <c r="L42" s="2"/>
    </row>
    <row r="43" ht="20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ht="20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ht="20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50">
      <c r="N50" s="33" t="s">
        <v>77</v>
      </c>
      <c r="O50" s="33" t="s">
        <v>78</v>
      </c>
      <c r="R50" s="33" t="s">
        <v>77</v>
      </c>
      <c r="S50" s="33" t="s">
        <v>79</v>
      </c>
      <c r="T50" s="33" t="s">
        <v>80</v>
      </c>
      <c r="U50" s="33" t="s">
        <v>81</v>
      </c>
    </row>
    <row r="51">
      <c r="N51" s="34" t="str">
        <f>IF(ISNUMBER(Paychecks!A8),TEXT(Paychecks!A8,"mmm d"),"Pay 1")</f>
        <v>Pay 1</v>
      </c>
      <c r="O51" s="34">
        <f>IF(ISNUMBER(Paychecks!H8),Paychecks!H8,0)</f>
        <v>0</v>
      </c>
      <c r="R51" s="34" t="str">
        <f>IF(ISNUMBER(Paychecks!A8),TEXT(Paychecks!A8,"mmm d"),"Pay 1")</f>
        <v>Pay 1</v>
      </c>
      <c r="S51" s="34">
        <f>IF(AND(Setup!B16=0,SUM(Bills!K5:K6)=0,ISNUMBER(Paychecks!H34)),Paychecks!D8,0)</f>
        <v>0</v>
      </c>
      <c r="T51" s="34">
        <f>IF(AND(Setup!B16=0,SUM(Bills!K5:K6)=0,ISNUMBER(Paychecks!H34)),Paychecks!F8,0)</f>
        <v>0</v>
      </c>
      <c r="U51" s="34">
        <f>IF(AND(Setup!B16=0,SUM(Bills!K5:K6)=0,ISNUMBER(Paychecks!H34)),Paychecks!E8,0)</f>
        <v>0</v>
      </c>
    </row>
    <row r="52">
      <c r="N52" s="34" t="str">
        <f>IF(ISNUMBER(Paychecks!A9),TEXT(Paychecks!A9,"mmm d"),"Pay 2")</f>
        <v>Pay 2</v>
      </c>
      <c r="O52" s="34">
        <f>IF(ISNUMBER(Paychecks!H9),Paychecks!H9,0)</f>
        <v>0</v>
      </c>
      <c r="R52" s="34" t="str">
        <f>IF(ISNUMBER(Paychecks!A9),TEXT(Paychecks!A9,"mmm d"),"Pay 2")</f>
        <v>Pay 2</v>
      </c>
      <c r="S52" s="34">
        <f>IF(AND(Setup!B16=0,SUM(Bills!K5:K6)=0,ISNUMBER(Paychecks!H34)),Paychecks!D9,0)</f>
        <v>0</v>
      </c>
      <c r="T52" s="34">
        <f>IF(AND(Setup!B16=0,SUM(Bills!K5:K6)=0,ISNUMBER(Paychecks!H34)),Paychecks!F9,0)</f>
        <v>0</v>
      </c>
      <c r="U52" s="34">
        <f>IF(AND(Setup!B16=0,SUM(Bills!K5:K6)=0,ISNUMBER(Paychecks!H34)),Paychecks!E9,0)</f>
        <v>0</v>
      </c>
    </row>
    <row r="53">
      <c r="N53" s="34" t="str">
        <f>IF(ISNUMBER(Paychecks!A10),TEXT(Paychecks!A10,"mmm d"),"Pay 3")</f>
        <v>Pay 3</v>
      </c>
      <c r="O53" s="34">
        <f>IF(ISNUMBER(Paychecks!H10),Paychecks!H10,0)</f>
        <v>0</v>
      </c>
      <c r="R53" s="34" t="str">
        <f>IF(ISNUMBER(Paychecks!A10),TEXT(Paychecks!A10,"mmm d"),"Pay 3")</f>
        <v>Pay 3</v>
      </c>
      <c r="S53" s="34">
        <f>IF(AND(Setup!B16=0,SUM(Bills!K5:K6)=0,ISNUMBER(Paychecks!H34)),Paychecks!D10,0)</f>
        <v>0</v>
      </c>
      <c r="T53" s="34">
        <f>IF(AND(Setup!B16=0,SUM(Bills!K5:K6)=0,ISNUMBER(Paychecks!H34)),Paychecks!F10,0)</f>
        <v>0</v>
      </c>
      <c r="U53" s="34">
        <f>IF(AND(Setup!B16=0,SUM(Bills!K5:K6)=0,ISNUMBER(Paychecks!H34)),Paychecks!E10,0)</f>
        <v>0</v>
      </c>
    </row>
    <row r="54">
      <c r="N54" s="34" t="str">
        <f>IF(ISNUMBER(Paychecks!A11),TEXT(Paychecks!A11,"mmm d"),"Pay 4")</f>
        <v>Pay 4</v>
      </c>
      <c r="O54" s="34">
        <f>IF(ISNUMBER(Paychecks!H11),Paychecks!H11,0)</f>
        <v>0</v>
      </c>
      <c r="R54" s="34" t="str">
        <f>IF(ISNUMBER(Paychecks!A11),TEXT(Paychecks!A11,"mmm d"),"Pay 4")</f>
        <v>Pay 4</v>
      </c>
      <c r="S54" s="34">
        <f>IF(AND(Setup!B16=0,SUM(Bills!K5:K6)=0,ISNUMBER(Paychecks!H34)),Paychecks!D11,0)</f>
        <v>0</v>
      </c>
      <c r="T54" s="34">
        <f>IF(AND(Setup!B16=0,SUM(Bills!K5:K6)=0,ISNUMBER(Paychecks!H34)),Paychecks!F11,0)</f>
        <v>0</v>
      </c>
      <c r="U54" s="34">
        <f>IF(AND(Setup!B16=0,SUM(Bills!K5:K6)=0,ISNUMBER(Paychecks!H34)),Paychecks!E11,0)</f>
        <v>0</v>
      </c>
    </row>
    <row r="55">
      <c r="N55" s="34" t="str">
        <f>IF(ISNUMBER(Paychecks!A12),TEXT(Paychecks!A12,"mmm d"),"Pay 5")</f>
        <v>Pay 5</v>
      </c>
      <c r="O55" s="34">
        <f>IF(ISNUMBER(Paychecks!H12),Paychecks!H12,0)</f>
        <v>0</v>
      </c>
      <c r="R55" s="34" t="str">
        <f>IF(ISNUMBER(Paychecks!A12),TEXT(Paychecks!A12,"mmm d"),"Pay 5")</f>
        <v>Pay 5</v>
      </c>
      <c r="S55" s="34">
        <f>IF(AND(Setup!B16=0,SUM(Bills!K5:K6)=0,ISNUMBER(Paychecks!H34)),Paychecks!D12,0)</f>
        <v>0</v>
      </c>
      <c r="T55" s="34">
        <f>IF(AND(Setup!B16=0,SUM(Bills!K5:K6)=0,ISNUMBER(Paychecks!H34)),Paychecks!F12,0)</f>
        <v>0</v>
      </c>
      <c r="U55" s="34">
        <f>IF(AND(Setup!B16=0,SUM(Bills!K5:K6)=0,ISNUMBER(Paychecks!H34)),Paychecks!E12,0)</f>
        <v>0</v>
      </c>
    </row>
    <row r="56">
      <c r="N56" s="34" t="str">
        <f>IF(ISNUMBER(Paychecks!A13),TEXT(Paychecks!A13,"mmm d"),"Pay 6")</f>
        <v>Pay 6</v>
      </c>
      <c r="O56" s="34">
        <f>IF(ISNUMBER(Paychecks!H13),Paychecks!H13,0)</f>
        <v>0</v>
      </c>
      <c r="R56" s="34" t="str">
        <f>IF(ISNUMBER(Paychecks!A13),TEXT(Paychecks!A13,"mmm d"),"Pay 6")</f>
        <v>Pay 6</v>
      </c>
      <c r="S56" s="34">
        <f>IF(AND(Setup!B16=0,SUM(Bills!K5:K6)=0,ISNUMBER(Paychecks!H34)),Paychecks!D13,0)</f>
        <v>0</v>
      </c>
      <c r="T56" s="34">
        <f>IF(AND(Setup!B16=0,SUM(Bills!K5:K6)=0,ISNUMBER(Paychecks!H34)),Paychecks!F13,0)</f>
        <v>0</v>
      </c>
      <c r="U56" s="34">
        <f>IF(AND(Setup!B16=0,SUM(Bills!K5:K6)=0,ISNUMBER(Paychecks!H34)),Paychecks!E13,0)</f>
        <v>0</v>
      </c>
    </row>
    <row r="57">
      <c r="N57" s="34" t="str">
        <f>IF(ISNUMBER(Paychecks!A14),TEXT(Paychecks!A14,"mmm d"),"Pay 7")</f>
        <v>Pay 7</v>
      </c>
      <c r="O57" s="34">
        <f>IF(ISNUMBER(Paychecks!H14),Paychecks!H14,0)</f>
        <v>0</v>
      </c>
      <c r="R57" s="34" t="str">
        <f>IF(ISNUMBER(Paychecks!A14),TEXT(Paychecks!A14,"mmm d"),"Pay 7")</f>
        <v>Pay 7</v>
      </c>
      <c r="S57" s="34">
        <f>IF(AND(Setup!B16=0,SUM(Bills!K5:K6)=0,ISNUMBER(Paychecks!H34)),Paychecks!D14,0)</f>
        <v>0</v>
      </c>
      <c r="T57" s="34">
        <f>IF(AND(Setup!B16=0,SUM(Bills!K5:K6)=0,ISNUMBER(Paychecks!H34)),Paychecks!F14,0)</f>
        <v>0</v>
      </c>
      <c r="U57" s="34">
        <f>IF(AND(Setup!B16=0,SUM(Bills!K5:K6)=0,ISNUMBER(Paychecks!H34)),Paychecks!E14,0)</f>
        <v>0</v>
      </c>
    </row>
    <row r="58">
      <c r="N58" s="34" t="str">
        <f>IF(ISNUMBER(Paychecks!A15),TEXT(Paychecks!A15,"mmm d"),"Pay 8")</f>
        <v>Pay 8</v>
      </c>
      <c r="O58" s="34">
        <f>IF(ISNUMBER(Paychecks!H15),Paychecks!H15,0)</f>
        <v>0</v>
      </c>
      <c r="R58" s="34" t="str">
        <f>IF(ISNUMBER(Paychecks!A15),TEXT(Paychecks!A15,"mmm d"),"Pay 8")</f>
        <v>Pay 8</v>
      </c>
      <c r="S58" s="34">
        <f>IF(AND(Setup!B16=0,SUM(Bills!K5:K6)=0,ISNUMBER(Paychecks!H34)),Paychecks!D15,0)</f>
        <v>0</v>
      </c>
      <c r="T58" s="34">
        <f>IF(AND(Setup!B16=0,SUM(Bills!K5:K6)=0,ISNUMBER(Paychecks!H34)),Paychecks!F15,0)</f>
        <v>0</v>
      </c>
      <c r="U58" s="34">
        <f>IF(AND(Setup!B16=0,SUM(Bills!K5:K6)=0,ISNUMBER(Paychecks!H34)),Paychecks!E15,0)</f>
        <v>0</v>
      </c>
    </row>
    <row r="59">
      <c r="N59" s="34" t="str">
        <f>IF(ISNUMBER(Paychecks!A16),TEXT(Paychecks!A16,"mmm d"),"Pay 9")</f>
        <v>Pay 9</v>
      </c>
      <c r="O59" s="34">
        <f>IF(ISNUMBER(Paychecks!H16),Paychecks!H16,0)</f>
        <v>0</v>
      </c>
    </row>
    <row r="60">
      <c r="N60" s="34" t="str">
        <f>IF(ISNUMBER(Paychecks!A17),TEXT(Paychecks!A17,"mmm d"),"Pay 10")</f>
        <v>Pay 10</v>
      </c>
      <c r="O60" s="34">
        <f>IF(ISNUMBER(Paychecks!H17),Paychecks!H17,0)</f>
        <v>0</v>
      </c>
    </row>
    <row r="61">
      <c r="N61" s="34" t="str">
        <f>IF(ISNUMBER(Paychecks!A18),TEXT(Paychecks!A18,"mmm d"),"Pay 11")</f>
        <v>Pay 11</v>
      </c>
      <c r="O61" s="34">
        <f>IF(ISNUMBER(Paychecks!H18),Paychecks!H18,0)</f>
        <v>0</v>
      </c>
    </row>
    <row r="62">
      <c r="N62" s="34" t="str">
        <f>IF(ISNUMBER(Paychecks!A19),TEXT(Paychecks!A19,"mmm d"),"Pay 12")</f>
        <v>Pay 12</v>
      </c>
      <c r="O62" s="34">
        <f>IF(ISNUMBER(Paychecks!H19),Paychecks!H19,0)</f>
        <v>0</v>
      </c>
    </row>
    <row r="63">
      <c r="N63" s="34" t="str">
        <f>IF(ISNUMBER(Paychecks!A20),TEXT(Paychecks!A20,"mmm d"),"Pay 13")</f>
        <v>Pay 13</v>
      </c>
      <c r="O63" s="34">
        <f>IF(ISNUMBER(Paychecks!H20),Paychecks!H20,0)</f>
        <v>0</v>
      </c>
    </row>
    <row r="64">
      <c r="N64" s="34" t="str">
        <f>IF(ISNUMBER(Paychecks!A21),TEXT(Paychecks!A21,"mmm d"),"Pay 14")</f>
        <v>Pay 14</v>
      </c>
      <c r="O64" s="34">
        <f>IF(ISNUMBER(Paychecks!H21),Paychecks!H21,0)</f>
        <v>0</v>
      </c>
    </row>
    <row r="65">
      <c r="N65" s="34" t="str">
        <f>IF(ISNUMBER(Paychecks!A22),TEXT(Paychecks!A22,"mmm d"),"Pay 15")</f>
        <v>Pay 15</v>
      </c>
      <c r="O65" s="34">
        <f>IF(ISNUMBER(Paychecks!H22),Paychecks!H22,0)</f>
        <v>0</v>
      </c>
    </row>
    <row r="66">
      <c r="N66" s="34" t="str">
        <f>IF(ISNUMBER(Paychecks!A23),TEXT(Paychecks!A23,"mmm d"),"Pay 16")</f>
        <v>Pay 16</v>
      </c>
      <c r="O66" s="34">
        <f>IF(ISNUMBER(Paychecks!H23),Paychecks!H23,0)</f>
        <v>0</v>
      </c>
    </row>
    <row r="67">
      <c r="N67" s="34" t="str">
        <f>IF(ISNUMBER(Paychecks!A24),TEXT(Paychecks!A24,"mmm d"),"Pay 17")</f>
        <v>Pay 17</v>
      </c>
      <c r="O67" s="34">
        <f>IF(ISNUMBER(Paychecks!H24),Paychecks!H24,0)</f>
        <v>0</v>
      </c>
    </row>
    <row r="68">
      <c r="N68" s="34" t="str">
        <f>IF(ISNUMBER(Paychecks!A25),TEXT(Paychecks!A25,"mmm d"),"Pay 18")</f>
        <v>Pay 18</v>
      </c>
      <c r="O68" s="34">
        <f>IF(ISNUMBER(Paychecks!H25),Paychecks!H25,0)</f>
        <v>0</v>
      </c>
    </row>
    <row r="69">
      <c r="N69" s="34" t="str">
        <f>IF(ISNUMBER(Paychecks!A26),TEXT(Paychecks!A26,"mmm d"),"Pay 19")</f>
        <v>Pay 19</v>
      </c>
      <c r="O69" s="34">
        <f>IF(ISNUMBER(Paychecks!H26),Paychecks!H26,0)</f>
        <v>0</v>
      </c>
    </row>
    <row r="70">
      <c r="N70" s="34" t="str">
        <f>IF(ISNUMBER(Paychecks!A27),TEXT(Paychecks!A27,"mmm d"),"Pay 20")</f>
        <v>Pay 20</v>
      </c>
      <c r="O70" s="34">
        <f>IF(ISNUMBER(Paychecks!H27),Paychecks!H27,0)</f>
        <v>0</v>
      </c>
    </row>
    <row r="71">
      <c r="N71" s="34" t="str">
        <f>IF(ISNUMBER(Paychecks!A28),TEXT(Paychecks!A28,"mmm d"),"Pay 21")</f>
        <v>Pay 21</v>
      </c>
      <c r="O71" s="34">
        <f>IF(ISNUMBER(Paychecks!H28),Paychecks!H28,0)</f>
        <v>0</v>
      </c>
    </row>
    <row r="72">
      <c r="N72" s="34" t="str">
        <f>IF(ISNUMBER(Paychecks!A29),TEXT(Paychecks!A29,"mmm d"),"Pay 22")</f>
        <v>Pay 22</v>
      </c>
      <c r="O72" s="34">
        <f>IF(ISNUMBER(Paychecks!H29),Paychecks!H29,0)</f>
        <v>0</v>
      </c>
    </row>
    <row r="73">
      <c r="N73" s="34" t="str">
        <f>IF(ISNUMBER(Paychecks!A30),TEXT(Paychecks!A30,"mmm d"),"Pay 23")</f>
        <v>Pay 23</v>
      </c>
      <c r="O73" s="34">
        <f>IF(ISNUMBER(Paychecks!H30),Paychecks!H30,0)</f>
        <v>0</v>
      </c>
    </row>
    <row r="74">
      <c r="N74" s="34" t="str">
        <f>IF(ISNUMBER(Paychecks!A31),TEXT(Paychecks!A31,"mmm d"),"Pay 24")</f>
        <v>Pay 24</v>
      </c>
      <c r="O74" s="34">
        <f>IF(ISNUMBER(Paychecks!H31),Paychecks!H31,0)</f>
        <v>0</v>
      </c>
    </row>
    <row r="75">
      <c r="N75" s="34" t="str">
        <f>IF(ISNUMBER(Paychecks!A32),TEXT(Paychecks!A32,"mmm d"),"Pay 25")</f>
        <v>Pay 25</v>
      </c>
      <c r="O75" s="34">
        <f>IF(ISNUMBER(Paychecks!H32),Paychecks!H32,0)</f>
        <v>0</v>
      </c>
    </row>
    <row r="76">
      <c r="N76" s="34" t="str">
        <f>IF(ISNUMBER(Paychecks!A33),TEXT(Paychecks!A33,"mmm d"),"Pay 26")</f>
        <v>Pay 26</v>
      </c>
      <c r="O76" s="34">
        <f>IF(ISNUMBER(Paychecks!H33),Paychecks!H33,0)</f>
        <v>0</v>
      </c>
    </row>
    <row r="77">
      <c r="N77" s="34" t="str">
        <f>IF(ISNUMBER(Paychecks!A34),TEXT(Paychecks!A34,"mmm d"),"Pay 27")</f>
        <v>Pay 27</v>
      </c>
      <c r="O77" s="34">
        <f>IF(ISNUMBER(Paychecks!H34),Paychecks!H34,0)</f>
        <v>0</v>
      </c>
    </row>
  </sheetData>
  <mergeCells count="23">
    <mergeCell ref="A6:C7"/>
    <mergeCell ref="A8:C8"/>
    <mergeCell ref="I6:K7"/>
    <mergeCell ref="I8:K8"/>
    <mergeCell ref="A2:K2"/>
    <mergeCell ref="A3:K3"/>
    <mergeCell ref="A5:C5"/>
    <mergeCell ref="E5:G5"/>
    <mergeCell ref="I5:K5"/>
    <mergeCell ref="E6:G7"/>
    <mergeCell ref="E8:G8"/>
    <mergeCell ref="A35:K35"/>
    <mergeCell ref="A36:K36"/>
    <mergeCell ref="A37:K37"/>
    <mergeCell ref="A38:K38"/>
    <mergeCell ref="A41:K42"/>
    <mergeCell ref="A10:K11"/>
    <mergeCell ref="A12:E12"/>
    <mergeCell ref="G12:K12"/>
    <mergeCell ref="A28:K29"/>
    <mergeCell ref="A31:K31"/>
    <mergeCell ref="A33:K33"/>
    <mergeCell ref="A34:K34"/>
  </mergeCells>
  <conditionalFormatting sqref="I6:K7">
    <cfRule type="cellIs" dxfId="5" priority="1" stopIfTrue="1" operator="lessThan">
      <formula>0</formula>
    </cfRule>
  </conditionalFormatting>
  <conditionalFormatting sqref="E6:G7">
    <cfRule type="cellIs" dxfId="5" priority="2" stopIfTrue="1" operator="lessThan">
      <formula>0</formula>
    </cfRule>
  </conditionalFormatting>
  <conditionalFormatting sqref="A6:C7">
    <cfRule type="cellIs" dxfId="5" priority="3" stopIfTrue="1" operator="lessThan">
      <formula>0</formula>
    </cfRule>
  </conditionalFormatting>
  <hyperlinks>
    <hyperlink display="Review bills →" location="Bills!A1" ref="A12"/>
    <hyperlink display="Setup help →" location="'Start Here'!A1" ref="G12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B36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8" width="18.0"/>
    <col customWidth="1" min="9" max="26" width="8.63"/>
  </cols>
  <sheetData>
    <row r="1" ht="22.5" customHeight="1">
      <c r="A1" s="1"/>
      <c r="B1" s="1"/>
      <c r="C1" s="1"/>
      <c r="D1" s="1"/>
      <c r="E1" s="1"/>
      <c r="F1" s="1"/>
      <c r="G1" s="1"/>
      <c r="H1" s="1"/>
    </row>
    <row r="2" ht="22.5" customHeight="1">
      <c r="A2" s="3" t="s">
        <v>1</v>
      </c>
      <c r="B2" s="1"/>
      <c r="C2" s="1"/>
      <c r="D2" s="1"/>
      <c r="E2" s="1"/>
      <c r="F2" s="1"/>
      <c r="G2" s="1"/>
      <c r="H2" s="1"/>
    </row>
    <row r="3" ht="22.5" customHeight="1">
      <c r="A3" s="4" t="s">
        <v>2</v>
      </c>
      <c r="B3" s="1"/>
      <c r="C3" s="1"/>
      <c r="D3" s="1"/>
      <c r="E3" s="1"/>
      <c r="F3" s="1"/>
      <c r="G3" s="1"/>
      <c r="H3" s="1"/>
    </row>
    <row r="4" ht="22.5" customHeight="1">
      <c r="A4" s="1"/>
      <c r="B4" s="1"/>
      <c r="C4" s="1"/>
      <c r="D4" s="1"/>
      <c r="E4" s="1"/>
      <c r="F4" s="1"/>
      <c r="G4" s="1"/>
      <c r="H4" s="1"/>
    </row>
    <row r="5" ht="22.5" customHeight="1">
      <c r="A5" s="1" t="s">
        <v>6</v>
      </c>
      <c r="B5" s="1">
        <f>COUNT(Paychecks!A8:A34)</f>
        <v>0</v>
      </c>
      <c r="C5" s="1"/>
      <c r="D5" s="1"/>
      <c r="E5" s="1"/>
      <c r="F5" s="1"/>
      <c r="G5" s="1"/>
      <c r="H5" s="1"/>
    </row>
    <row r="6" ht="22.5" customHeight="1">
      <c r="A6" s="1" t="s">
        <v>15</v>
      </c>
      <c r="B6" s="13" t="str">
        <f>IF(Setup!B16&gt;0,"",SUM(Paychecks!D8:D34))</f>
        <v/>
      </c>
      <c r="C6" s="1"/>
      <c r="D6" s="1"/>
      <c r="E6" s="1"/>
      <c r="F6" s="1"/>
      <c r="G6" s="1"/>
      <c r="H6" s="1"/>
    </row>
    <row r="7" ht="22.5" customHeight="1">
      <c r="A7" s="1" t="s">
        <v>19</v>
      </c>
      <c r="B7" s="13" t="str">
        <f>IF(Setup!B16&gt;0,"",SUM(Paychecks!F8:F34))</f>
        <v/>
      </c>
      <c r="C7" s="1"/>
      <c r="D7" s="1"/>
      <c r="E7" s="1"/>
      <c r="F7" s="1"/>
      <c r="G7" s="1"/>
      <c r="H7" s="1"/>
    </row>
    <row r="8" ht="22.5" customHeight="1">
      <c r="A8" s="1" t="s">
        <v>24</v>
      </c>
      <c r="B8" s="13" t="str">
        <f>IF(Setup!B16&gt;0,"",SUM(Paychecks!E8:E34))</f>
        <v/>
      </c>
      <c r="C8" s="1"/>
      <c r="D8" s="1"/>
      <c r="E8" s="1"/>
      <c r="F8" s="1"/>
      <c r="G8" s="1"/>
      <c r="H8" s="1"/>
    </row>
    <row r="9" ht="22.5" customHeight="1">
      <c r="A9" s="1" t="s">
        <v>27</v>
      </c>
      <c r="B9" s="13" t="str">
        <f>IF(OR(Setup!B16&gt;0,SUM(Bills!K5:K6)&gt;0,NOT(ISNUMBER(Paychecks!H34))),"",Paychecks!H34)</f>
        <v/>
      </c>
      <c r="C9" s="1"/>
      <c r="D9" s="1"/>
      <c r="E9" s="1"/>
      <c r="F9" s="1"/>
      <c r="G9" s="1"/>
      <c r="H9" s="1"/>
    </row>
    <row r="10" ht="22.5" customHeight="1">
      <c r="A10" s="1" t="s">
        <v>30</v>
      </c>
      <c r="B10" s="1">
        <f>Bills!K5</f>
        <v>0</v>
      </c>
      <c r="C10" s="1"/>
      <c r="D10" s="1"/>
      <c r="E10" s="1"/>
      <c r="F10" s="1"/>
      <c r="G10" s="1"/>
      <c r="H10" s="1"/>
    </row>
    <row r="11" ht="22.5" customHeight="1">
      <c r="A11" s="19" t="s">
        <v>29</v>
      </c>
      <c r="B11" s="1">
        <f>Setup!B16</f>
        <v>5</v>
      </c>
      <c r="C11" s="1"/>
      <c r="D11" s="1"/>
      <c r="E11" s="1"/>
      <c r="F11" s="1"/>
      <c r="G11" s="1"/>
      <c r="H11" s="1"/>
    </row>
    <row r="12" ht="22.5" customHeight="1">
      <c r="A12" s="19" t="s">
        <v>31</v>
      </c>
      <c r="B12" s="1">
        <f>Bills!K6</f>
        <v>0</v>
      </c>
      <c r="C12" s="1"/>
      <c r="D12" s="1"/>
      <c r="E12" s="1"/>
      <c r="F12" s="1"/>
      <c r="G12" s="1"/>
      <c r="H12" s="1"/>
    </row>
    <row r="13" ht="36.0" customHeight="1">
      <c r="A13" s="22" t="s">
        <v>33</v>
      </c>
    </row>
    <row r="14" ht="22.5" customHeight="1">
      <c r="A14" s="1"/>
      <c r="B14" s="1"/>
      <c r="C14" s="1"/>
      <c r="D14" s="1"/>
      <c r="E14" s="1"/>
      <c r="F14" s="1"/>
      <c r="G14" s="1"/>
      <c r="H14" s="1"/>
    </row>
    <row r="15" ht="22.5" customHeight="1">
      <c r="A15" s="1"/>
      <c r="B15" s="1"/>
      <c r="C15" s="1"/>
      <c r="D15" s="1"/>
      <c r="E15" s="1"/>
      <c r="F15" s="1"/>
      <c r="G15" s="1"/>
      <c r="H15" s="1"/>
    </row>
    <row r="16" ht="22.5" customHeight="1">
      <c r="A16" s="1"/>
      <c r="B16" s="1"/>
      <c r="C16" s="1"/>
      <c r="D16" s="1"/>
      <c r="E16" s="1"/>
      <c r="F16" s="1"/>
      <c r="G16" s="1"/>
      <c r="H16" s="1"/>
    </row>
    <row r="17" ht="22.5" customHeight="1">
      <c r="A17" s="1"/>
      <c r="B17" s="1"/>
      <c r="C17" s="1"/>
      <c r="D17" s="1"/>
      <c r="E17" s="1"/>
      <c r="F17" s="1"/>
      <c r="G17" s="1"/>
      <c r="H17" s="1"/>
    </row>
    <row r="18" ht="22.5" customHeight="1">
      <c r="A18" s="1"/>
      <c r="B18" s="1"/>
      <c r="C18" s="1"/>
      <c r="D18" s="1"/>
      <c r="E18" s="1"/>
      <c r="F18" s="1"/>
      <c r="G18" s="1"/>
      <c r="H18" s="1"/>
    </row>
    <row r="19" ht="22.5" customHeight="1">
      <c r="A19" s="1"/>
      <c r="B19" s="1"/>
      <c r="C19" s="1"/>
      <c r="D19" s="1"/>
      <c r="E19" s="1"/>
      <c r="F19" s="1"/>
      <c r="G19" s="1"/>
      <c r="H19" s="1"/>
    </row>
    <row r="20" ht="22.5" customHeight="1">
      <c r="A20" s="1"/>
      <c r="B20" s="1"/>
      <c r="C20" s="1"/>
      <c r="D20" s="1"/>
      <c r="E20" s="1"/>
      <c r="F20" s="1"/>
      <c r="G20" s="1"/>
      <c r="H20" s="1"/>
    </row>
    <row r="21" ht="22.5" customHeight="1">
      <c r="A21" s="1"/>
      <c r="B21" s="1"/>
      <c r="C21" s="1"/>
      <c r="D21" s="1"/>
      <c r="E21" s="1"/>
      <c r="F21" s="1"/>
      <c r="G21" s="1"/>
      <c r="H21" s="1"/>
    </row>
    <row r="22" ht="22.5" customHeight="1">
      <c r="A22" s="1"/>
      <c r="B22" s="1"/>
      <c r="C22" s="1"/>
      <c r="D22" s="1"/>
      <c r="E22" s="1"/>
      <c r="F22" s="1"/>
      <c r="G22" s="1"/>
      <c r="H22" s="1"/>
    </row>
    <row r="23" ht="22.5" customHeight="1">
      <c r="A23" s="1"/>
      <c r="B23" s="1"/>
      <c r="C23" s="1"/>
      <c r="D23" s="1"/>
      <c r="E23" s="1"/>
      <c r="F23" s="1"/>
      <c r="G23" s="1"/>
      <c r="H23" s="1"/>
    </row>
    <row r="24" ht="22.5" customHeight="1">
      <c r="A24" s="1"/>
      <c r="B24" s="1"/>
      <c r="C24" s="1"/>
      <c r="D24" s="1"/>
      <c r="E24" s="1"/>
      <c r="F24" s="1"/>
      <c r="G24" s="1"/>
      <c r="H24" s="1"/>
    </row>
    <row r="25" ht="22.5" customHeight="1">
      <c r="A25" s="1"/>
      <c r="B25" s="1"/>
      <c r="C25" s="1"/>
      <c r="D25" s="1"/>
      <c r="E25" s="1"/>
      <c r="F25" s="1"/>
      <c r="G25" s="1"/>
      <c r="H25" s="1"/>
    </row>
    <row r="26" ht="22.5" customHeight="1">
      <c r="A26" s="1"/>
      <c r="B26" s="1"/>
      <c r="C26" s="1"/>
      <c r="D26" s="1"/>
      <c r="E26" s="1"/>
      <c r="F26" s="1"/>
      <c r="G26" s="1"/>
      <c r="H26" s="1"/>
    </row>
    <row r="27" ht="22.5" customHeight="1">
      <c r="A27" s="1"/>
      <c r="B27" s="1"/>
      <c r="C27" s="1"/>
      <c r="D27" s="1"/>
      <c r="E27" s="1"/>
      <c r="F27" s="1"/>
      <c r="G27" s="1"/>
      <c r="H27" s="1"/>
    </row>
    <row r="28" ht="22.5" customHeight="1">
      <c r="A28" s="1"/>
      <c r="B28" s="1"/>
      <c r="C28" s="1"/>
      <c r="D28" s="1"/>
      <c r="E28" s="1"/>
      <c r="F28" s="1"/>
      <c r="G28" s="1"/>
      <c r="H28" s="1"/>
    </row>
    <row r="29" ht="22.5" customHeight="1">
      <c r="A29" s="1"/>
      <c r="B29" s="1"/>
      <c r="C29" s="1"/>
      <c r="D29" s="1"/>
      <c r="E29" s="1"/>
      <c r="F29" s="1"/>
      <c r="G29" s="1"/>
      <c r="H29" s="1"/>
    </row>
    <row r="30" ht="22.5" customHeight="1">
      <c r="A30" s="1"/>
      <c r="B30" s="1"/>
      <c r="C30" s="1"/>
      <c r="D30" s="1"/>
      <c r="E30" s="1"/>
      <c r="F30" s="1"/>
      <c r="G30" s="1"/>
      <c r="H30" s="1"/>
    </row>
    <row r="31" ht="22.5" customHeight="1">
      <c r="A31" s="1"/>
      <c r="B31" s="1"/>
      <c r="C31" s="1"/>
      <c r="D31" s="1"/>
      <c r="E31" s="1"/>
      <c r="F31" s="1"/>
      <c r="G31" s="1"/>
      <c r="H31" s="1"/>
    </row>
    <row r="32" ht="22.5" customHeight="1">
      <c r="A32" s="1"/>
      <c r="B32" s="1"/>
      <c r="C32" s="1"/>
      <c r="D32" s="1"/>
      <c r="E32" s="1"/>
      <c r="F32" s="1"/>
      <c r="G32" s="1"/>
      <c r="H32" s="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3:H1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7" width="18.0"/>
    <col customWidth="1" min="8" max="26" width="8.63"/>
  </cols>
  <sheetData>
    <row r="1" ht="22.5" customHeight="1">
      <c r="A1" s="1"/>
      <c r="B1" s="1"/>
      <c r="C1" s="1"/>
      <c r="D1" s="1"/>
      <c r="E1" s="1"/>
      <c r="F1" s="1"/>
      <c r="G1" s="1"/>
    </row>
    <row r="2" ht="22.5" customHeight="1">
      <c r="A2" s="3" t="s">
        <v>0</v>
      </c>
      <c r="B2" s="1"/>
      <c r="C2" s="1"/>
      <c r="D2" s="1"/>
      <c r="E2" s="1"/>
      <c r="F2" s="1"/>
      <c r="G2" s="1"/>
    </row>
    <row r="3" ht="22.5" customHeight="1">
      <c r="A3" s="4" t="s">
        <v>2</v>
      </c>
      <c r="B3" s="1"/>
      <c r="C3" s="1"/>
      <c r="D3" s="1"/>
      <c r="E3" s="1"/>
      <c r="F3" s="1"/>
      <c r="G3" s="1"/>
    </row>
    <row r="4" ht="22.5" customHeight="1">
      <c r="A4" s="1"/>
      <c r="B4" s="1"/>
      <c r="C4" s="1"/>
      <c r="D4" s="1"/>
      <c r="E4" s="1"/>
      <c r="F4" s="1"/>
      <c r="G4" s="1"/>
    </row>
    <row r="5" ht="22.5" customHeight="1">
      <c r="A5" s="1" t="s">
        <v>4</v>
      </c>
      <c r="B5" s="8"/>
      <c r="C5" s="1"/>
      <c r="D5" s="1"/>
      <c r="E5" s="1"/>
      <c r="F5" s="1"/>
      <c r="G5" s="1"/>
    </row>
    <row r="6" ht="22.5" customHeight="1">
      <c r="A6" s="1" t="s">
        <v>8</v>
      </c>
      <c r="B6" s="10"/>
      <c r="C6" s="1"/>
      <c r="D6" s="1"/>
      <c r="E6" s="1"/>
      <c r="F6" s="1"/>
      <c r="G6" s="1"/>
    </row>
    <row r="7" ht="22.5" customHeight="1">
      <c r="A7" s="1" t="s">
        <v>10</v>
      </c>
      <c r="B7" s="10"/>
      <c r="C7" s="1"/>
      <c r="D7" s="1"/>
      <c r="E7" s="1"/>
      <c r="F7" s="1"/>
      <c r="G7" s="1"/>
    </row>
    <row r="8" ht="22.5" customHeight="1">
      <c r="A8" s="1" t="s">
        <v>11</v>
      </c>
      <c r="B8" s="10"/>
      <c r="C8" s="1"/>
      <c r="D8" s="1"/>
      <c r="E8" s="1"/>
      <c r="F8" s="1"/>
      <c r="G8" s="1"/>
    </row>
    <row r="9" ht="22.5" customHeight="1">
      <c r="A9" s="1" t="s">
        <v>12</v>
      </c>
      <c r="B9" s="10"/>
      <c r="C9" s="1"/>
      <c r="D9" s="1"/>
      <c r="E9" s="1"/>
      <c r="F9" s="1"/>
      <c r="G9" s="1"/>
    </row>
    <row r="10" ht="22.5" customHeight="1">
      <c r="A10" s="1" t="s">
        <v>14</v>
      </c>
      <c r="B10" s="14">
        <v>1.0</v>
      </c>
      <c r="C10" s="1"/>
      <c r="D10" s="1"/>
      <c r="E10" s="1"/>
      <c r="F10" s="1"/>
      <c r="G10" s="1"/>
    </row>
    <row r="11" ht="22.5" customHeight="1">
      <c r="A11" s="1" t="s">
        <v>21</v>
      </c>
      <c r="B11" s="15" t="str">
        <f>IF(B5="","",B5+364)</f>
        <v/>
      </c>
      <c r="C11" s="1"/>
      <c r="D11" s="1"/>
      <c r="E11" s="1"/>
      <c r="F11" s="1"/>
      <c r="G11" s="1"/>
    </row>
    <row r="12" ht="22.5" customHeight="1">
      <c r="A12" s="1"/>
      <c r="B12" s="1"/>
      <c r="C12" s="1"/>
      <c r="D12" s="1"/>
      <c r="E12" s="1"/>
      <c r="F12" s="1"/>
      <c r="G12" s="1"/>
    </row>
    <row r="13" ht="22.5" customHeight="1">
      <c r="A13" s="1"/>
      <c r="B13" s="1"/>
      <c r="C13" s="1"/>
      <c r="D13" s="1"/>
      <c r="E13" s="1"/>
      <c r="F13" s="1"/>
      <c r="G13" s="1"/>
    </row>
    <row r="14" ht="36.0" customHeight="1">
      <c r="A14" s="16" t="s">
        <v>28</v>
      </c>
    </row>
    <row r="15" ht="22.5" customHeight="1">
      <c r="A15" s="1"/>
      <c r="B15" s="1"/>
      <c r="C15" s="1"/>
      <c r="D15" s="1"/>
      <c r="E15" s="1"/>
      <c r="F15" s="1"/>
      <c r="G15" s="1"/>
    </row>
    <row r="16" ht="22.5" customHeight="1">
      <c r="A16" s="17" t="s">
        <v>29</v>
      </c>
      <c r="B16" s="18">
        <f>6-COUNT(B5:B10)+COUNTIFS(B6:B8,"&lt;0")+IF(AND(ISNUMBER(B10),OR(B10&lt;0,B10&lt;&gt;INT(B10))),1,0)</f>
        <v>5</v>
      </c>
      <c r="C16" s="1"/>
      <c r="D16" s="1"/>
      <c r="E16" s="1"/>
      <c r="F16" s="1"/>
      <c r="G16" s="1"/>
    </row>
    <row r="17" ht="22.5" customHeight="1">
      <c r="A17" s="1"/>
      <c r="B17" s="1"/>
      <c r="C17" s="1"/>
      <c r="D17" s="1"/>
      <c r="E17" s="1"/>
      <c r="F17" s="1"/>
      <c r="G17" s="1"/>
    </row>
    <row r="18" ht="22.5" customHeight="1">
      <c r="A18" s="1"/>
      <c r="B18" s="1"/>
      <c r="C18" s="1"/>
      <c r="D18" s="1"/>
      <c r="E18" s="1"/>
      <c r="F18" s="1"/>
      <c r="G18" s="1"/>
    </row>
    <row r="19" ht="22.5" customHeight="1">
      <c r="A19" s="1"/>
      <c r="B19" s="1"/>
      <c r="C19" s="1"/>
      <c r="D19" s="1"/>
      <c r="E19" s="1"/>
      <c r="F19" s="1"/>
      <c r="G19" s="1"/>
    </row>
    <row r="20" ht="22.5" customHeight="1">
      <c r="A20" s="1"/>
      <c r="B20" s="1"/>
      <c r="C20" s="1"/>
      <c r="D20" s="1"/>
      <c r="E20" s="1"/>
      <c r="F20" s="1"/>
      <c r="G20" s="1"/>
    </row>
    <row r="21" ht="22.5" customHeight="1">
      <c r="A21" s="1"/>
      <c r="B21" s="1"/>
      <c r="C21" s="1"/>
      <c r="D21" s="1"/>
      <c r="E21" s="1"/>
      <c r="F21" s="1"/>
      <c r="G21" s="1"/>
    </row>
    <row r="22" ht="22.5" customHeight="1">
      <c r="A22" s="1"/>
      <c r="B22" s="1"/>
      <c r="C22" s="1"/>
      <c r="D22" s="1"/>
      <c r="E22" s="1"/>
      <c r="F22" s="1"/>
      <c r="G22" s="1"/>
    </row>
    <row r="23" ht="22.5" customHeight="1">
      <c r="A23" s="1"/>
      <c r="B23" s="1"/>
      <c r="C23" s="1"/>
      <c r="D23" s="1"/>
      <c r="E23" s="1"/>
      <c r="F23" s="1"/>
      <c r="G23" s="1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4:G14"/>
  </mergeCells>
  <dataValidations>
    <dataValidation type="custom" allowBlank="1" showErrorMessage="1" sqref="B10">
      <formula1>AND(ISNUMBER(B10),B10&gt;=0,B10=INT(B10))</formula1>
    </dataValidation>
    <dataValidation type="decimal" operator="greaterThanOrEqual" allowBlank="1" showErrorMessage="1" sqref="B6:B8">
      <formula1>0.0</formula1>
    </dataValidation>
    <dataValidation type="custom" allowBlank="1" showErrorMessage="1" sqref="B5">
      <formula1>OR(NOT(ISERROR(DATEVALUE(B5))), AND(ISNUMBER(B5), LEFT(CELL("format", B5))="D"))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E49"/>
    <outlinePr summaryBelow="0" summaryRight="0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20.13"/>
    <col customWidth="1" min="2" max="3" width="10.63"/>
    <col customWidth="1" min="4" max="4" width="17.63"/>
    <col customWidth="1" min="5" max="6" width="10.63"/>
    <col customWidth="1" min="7" max="7" width="20.13"/>
    <col customWidth="1" min="8" max="12" width="10.63"/>
  </cols>
  <sheetData>
    <row r="1" ht="20.25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ht="20.25" customHeight="1">
      <c r="A2" s="25" t="s">
        <v>38</v>
      </c>
      <c r="J2" s="25"/>
      <c r="K2" s="25"/>
      <c r="L2" s="25"/>
    </row>
    <row r="3" ht="20.25" customHeight="1">
      <c r="A3" s="6" t="s">
        <v>39</v>
      </c>
      <c r="J3" s="6"/>
      <c r="K3" s="6"/>
      <c r="L3" s="6"/>
    </row>
    <row r="4" ht="20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ht="20.25" customHeight="1">
      <c r="A5" s="20" t="s"/>
      <c r="J5" s="20"/>
      <c r="K5" s="20"/>
      <c r="L5" s="20"/>
    </row>
    <row r="6" ht="20.25" customHeight="1">
      <c r="J6" s="20"/>
      <c r="K6" s="20"/>
      <c r="L6" s="20"/>
    </row>
    <row r="7" ht="20.25" customHeight="1">
      <c r="A7" s="26" t="s">
        <v>41</v>
      </c>
      <c r="B7" s="26" t="s">
        <v>42</v>
      </c>
      <c r="C7" s="26" t="s">
        <v>43</v>
      </c>
      <c r="D7" s="26" t="s">
        <v>44</v>
      </c>
      <c r="E7" s="24"/>
      <c r="F7" s="24"/>
      <c r="G7" s="26" t="s">
        <v>45</v>
      </c>
      <c r="H7" s="26" t="s">
        <v>46</v>
      </c>
      <c r="I7" s="26" t="s">
        <v>42</v>
      </c>
      <c r="J7" s="24"/>
      <c r="K7" s="24"/>
      <c r="L7" s="24"/>
    </row>
    <row r="8" ht="20.25" customHeight="1">
      <c r="A8" s="27"/>
      <c r="B8" s="28"/>
      <c r="C8" s="27"/>
      <c r="D8" s="24" t="str">
        <f>IF(COUNTA(A8:C8)=0,"",IF(NOT(ISNUMBER(Setup!$B$5)),"Set start date",IF(AND($A8&lt;&gt;"",ISNUMBER($B8),$B8&gt;=0,ISNUMBER($C8),$C8&gt;=1,$C8&lt;=31,$C8=INT($C8),ISNUMBER(Setup!$B$5)),"Ready","Fix bill / amount / day")))</f>
        <v/>
      </c>
      <c r="E8" s="24"/>
      <c r="F8" s="24"/>
      <c r="G8" s="24" t="str">
        <f>IF(AND($A8&lt;&gt;"",ISNUMBER($B8),$B8&gt;=0,ISNUMBER($C8),$C8&gt;=1,$C8&lt;=31,$C8=INT($C8),ISNUMBER(Setup!$B$5)),IF(AND(DATE(YEAR(EDATE(DATE(YEAR(Setup!$B$5),MONTH(Setup!$B$5),1),0)),MONTH(EDATE(DATE(YEAR(Setup!$B$5),MONTH(Setup!$B$5),1),0)),MIN($C8,DAY(EOMONTH(EDATE(DATE(YEAR(Setup!$B$5),MONTH(Setup!$B$5),1),0),0))))&gt;=Setup!$B$5,DATE(YEAR(EDATE(DATE(YEAR(Setup!$B$5),MONTH(Setup!$B$5),1),0)),MONTH(EDATE(DATE(YEAR(Setup!$B$5),MONTH(Setup!$B$5),1),0)),MIN($C8,DAY(EOMONTH(EDATE(DATE(YEAR(Setup!$B$5),MONTH(Setup!$B$5),1),0),0))))&lt;=Setup!$B$11),$A8,""),"")</f>
        <v/>
      </c>
      <c r="H8" s="32" t="str">
        <f>IF(AND($A8&lt;&gt;"",ISNUMBER($B8),$B8&gt;=0,ISNUMBER($C8),$C8&gt;=1,$C8&lt;=31,$C8=INT($C8),ISNUMBER(Setup!$B$5)),IF(AND(DATE(YEAR(EDATE(DATE(YEAR(Setup!$B$5),MONTH(Setup!$B$5),1),0)),MONTH(EDATE(DATE(YEAR(Setup!$B$5),MONTH(Setup!$B$5),1),0)),MIN($C8,DAY(EOMONTH(EDATE(DATE(YEAR(Setup!$B$5),MONTH(Setup!$B$5),1),0),0))))&gt;=Setup!$B$5,DATE(YEAR(EDATE(DATE(YEAR(Setup!$B$5),MONTH(Setup!$B$5),1),0)),MONTH(EDATE(DATE(YEAR(Setup!$B$5),MONTH(Setup!$B$5),1),0)),MIN($C8,DAY(EOMONTH(EDATE(DATE(YEAR(Setup!$B$5),MONTH(Setup!$B$5),1),0),0))))&lt;=Setup!$B$11),DATE(YEAR(EDATE(DATE(YEAR(Setup!$B$5),MONTH(Setup!$B$5),1),0)),MONTH(EDATE(DATE(YEAR(Setup!$B$5),MONTH(Setup!$B$5),1),0)),MIN($C8,DAY(EOMONTH(EDATE(DATE(YEAR(Setup!$B$5),MONTH(Setup!$B$5),1),0),0)))),""),"")</f>
        <v/>
      </c>
      <c r="I8" s="35" t="str">
        <f>IF(AND($A8&lt;&gt;"",ISNUMBER($B8),$B8&gt;=0,ISNUMBER($C8),$C8&gt;=1,$C8&lt;=31,$C8=INT($C8),ISNUMBER(Setup!$B$5)),IF(AND(DATE(YEAR(EDATE(DATE(YEAR(Setup!$B$5),MONTH(Setup!$B$5),1),0)),MONTH(EDATE(DATE(YEAR(Setup!$B$5),MONTH(Setup!$B$5),1),0)),MIN($C8,DAY(EOMONTH(EDATE(DATE(YEAR(Setup!$B$5),MONTH(Setup!$B$5),1),0),0))))&gt;=Setup!$B$5,DATE(YEAR(EDATE(DATE(YEAR(Setup!$B$5),MONTH(Setup!$B$5),1),0)),MONTH(EDATE(DATE(YEAR(Setup!$B$5),MONTH(Setup!$B$5),1),0)),MIN($C8,DAY(EOMONTH(EDATE(DATE(YEAR(Setup!$B$5),MONTH(Setup!$B$5),1),0),0))))&lt;=Setup!$B$11),$B8,""),"")</f>
        <v/>
      </c>
      <c r="J8" s="24"/>
      <c r="K8" s="24"/>
      <c r="L8" s="24"/>
    </row>
    <row r="9" ht="20.25" customHeight="1">
      <c r="A9" s="27"/>
      <c r="B9" s="28"/>
      <c r="C9" s="27"/>
      <c r="D9" s="24" t="str">
        <f>IF(COUNTA(A9:C9)=0,"",IF(NOT(ISNUMBER(Setup!$B$5)),"Set start date",IF(AND($A9&lt;&gt;"",ISNUMBER($B9),$B9&gt;=0,ISNUMBER($C9),$C9&gt;=1,$C9&lt;=31,$C9=INT($C9),ISNUMBER(Setup!$B$5)),"Ready","Fix bill / amount / day")))</f>
        <v/>
      </c>
      <c r="E9" s="24"/>
      <c r="F9" s="24"/>
      <c r="G9" s="24" t="str">
        <f>IF(AND($A8&lt;&gt;"",ISNUMBER($B8),$B8&gt;=0,ISNUMBER($C8),$C8&gt;=1,$C8&lt;=31,$C8=INT($C8),ISNUMBER(Setup!$B$5)),IF(AND(DATE(YEAR(EDATE(DATE(YEAR(Setup!$B$5),MONTH(Setup!$B$5),1),1)),MONTH(EDATE(DATE(YEAR(Setup!$B$5),MONTH(Setup!$B$5),1),1)),MIN($C8,DAY(EOMONTH(EDATE(DATE(YEAR(Setup!$B$5),MONTH(Setup!$B$5),1),1),0))))&gt;=Setup!$B$5,DATE(YEAR(EDATE(DATE(YEAR(Setup!$B$5),MONTH(Setup!$B$5),1),1)),MONTH(EDATE(DATE(YEAR(Setup!$B$5),MONTH(Setup!$B$5),1),1)),MIN($C8,DAY(EOMONTH(EDATE(DATE(YEAR(Setup!$B$5),MONTH(Setup!$B$5),1),1),0))))&lt;=Setup!$B$11),$A8,""),"")</f>
        <v/>
      </c>
      <c r="H9" s="32" t="str">
        <f>IF(AND($A8&lt;&gt;"",ISNUMBER($B8),$B8&gt;=0,ISNUMBER($C8),$C8&gt;=1,$C8&lt;=31,$C8=INT($C8),ISNUMBER(Setup!$B$5)),IF(AND(DATE(YEAR(EDATE(DATE(YEAR(Setup!$B$5),MONTH(Setup!$B$5),1),1)),MONTH(EDATE(DATE(YEAR(Setup!$B$5),MONTH(Setup!$B$5),1),1)),MIN($C8,DAY(EOMONTH(EDATE(DATE(YEAR(Setup!$B$5),MONTH(Setup!$B$5),1),1),0))))&gt;=Setup!$B$5,DATE(YEAR(EDATE(DATE(YEAR(Setup!$B$5),MONTH(Setup!$B$5),1),1)),MONTH(EDATE(DATE(YEAR(Setup!$B$5),MONTH(Setup!$B$5),1),1)),MIN($C8,DAY(EOMONTH(EDATE(DATE(YEAR(Setup!$B$5),MONTH(Setup!$B$5),1),1),0))))&lt;=Setup!$B$11),DATE(YEAR(EDATE(DATE(YEAR(Setup!$B$5),MONTH(Setup!$B$5),1),1)),MONTH(EDATE(DATE(YEAR(Setup!$B$5),MONTH(Setup!$B$5),1),1)),MIN($C8,DAY(EOMONTH(EDATE(DATE(YEAR(Setup!$B$5),MONTH(Setup!$B$5),1),1),0)))),""),"")</f>
        <v/>
      </c>
      <c r="I9" s="35" t="str">
        <f>IF(AND($A8&lt;&gt;"",ISNUMBER($B8),$B8&gt;=0,ISNUMBER($C8),$C8&gt;=1,$C8&lt;=31,$C8=INT($C8),ISNUMBER(Setup!$B$5)),IF(AND(DATE(YEAR(EDATE(DATE(YEAR(Setup!$B$5),MONTH(Setup!$B$5),1),1)),MONTH(EDATE(DATE(YEAR(Setup!$B$5),MONTH(Setup!$B$5),1),1)),MIN($C8,DAY(EOMONTH(EDATE(DATE(YEAR(Setup!$B$5),MONTH(Setup!$B$5),1),1),0))))&gt;=Setup!$B$5,DATE(YEAR(EDATE(DATE(YEAR(Setup!$B$5),MONTH(Setup!$B$5),1),1)),MONTH(EDATE(DATE(YEAR(Setup!$B$5),MONTH(Setup!$B$5),1),1)),MIN($C8,DAY(EOMONTH(EDATE(DATE(YEAR(Setup!$B$5),MONTH(Setup!$B$5),1),1),0))))&lt;=Setup!$B$11),$B8,""),"")</f>
        <v/>
      </c>
      <c r="J9" s="24"/>
      <c r="K9" s="24"/>
      <c r="L9" s="24"/>
    </row>
    <row r="10" ht="20.25" customHeight="1">
      <c r="A10" s="27"/>
      <c r="B10" s="28"/>
      <c r="C10" s="27"/>
      <c r="D10" s="24" t="str">
        <f>IF(COUNTA(A10:C10)=0,"",IF(NOT(ISNUMBER(Setup!$B$5)),"Set start date",IF(AND($A10&lt;&gt;"",ISNUMBER($B10),$B10&gt;=0,ISNUMBER($C10),$C10&gt;=1,$C10&lt;=31,$C10=INT($C10),ISNUMBER(Setup!$B$5)),"Ready","Fix bill / amount / day")))</f>
        <v/>
      </c>
      <c r="E10" s="24"/>
      <c r="F10" s="24"/>
      <c r="G10" s="24" t="str">
        <f>IF(AND($A8&lt;&gt;"",ISNUMBER($B8),$B8&gt;=0,ISNUMBER($C8),$C8&gt;=1,$C8&lt;=31,$C8=INT($C8),ISNUMBER(Setup!$B$5)),IF(AND(DATE(YEAR(EDATE(DATE(YEAR(Setup!$B$5),MONTH(Setup!$B$5),1),2)),MONTH(EDATE(DATE(YEAR(Setup!$B$5),MONTH(Setup!$B$5),1),2)),MIN($C8,DAY(EOMONTH(EDATE(DATE(YEAR(Setup!$B$5),MONTH(Setup!$B$5),1),2),0))))&gt;=Setup!$B$5,DATE(YEAR(EDATE(DATE(YEAR(Setup!$B$5),MONTH(Setup!$B$5),1),2)),MONTH(EDATE(DATE(YEAR(Setup!$B$5),MONTH(Setup!$B$5),1),2)),MIN($C8,DAY(EOMONTH(EDATE(DATE(YEAR(Setup!$B$5),MONTH(Setup!$B$5),1),2),0))))&lt;=Setup!$B$11),$A8,""),"")</f>
        <v/>
      </c>
      <c r="H10" s="32" t="str">
        <f>IF(AND($A8&lt;&gt;"",ISNUMBER($B8),$B8&gt;=0,ISNUMBER($C8),$C8&gt;=1,$C8&lt;=31,$C8=INT($C8),ISNUMBER(Setup!$B$5)),IF(AND(DATE(YEAR(EDATE(DATE(YEAR(Setup!$B$5),MONTH(Setup!$B$5),1),2)),MONTH(EDATE(DATE(YEAR(Setup!$B$5),MONTH(Setup!$B$5),1),2)),MIN($C8,DAY(EOMONTH(EDATE(DATE(YEAR(Setup!$B$5),MONTH(Setup!$B$5),1),2),0))))&gt;=Setup!$B$5,DATE(YEAR(EDATE(DATE(YEAR(Setup!$B$5),MONTH(Setup!$B$5),1),2)),MONTH(EDATE(DATE(YEAR(Setup!$B$5),MONTH(Setup!$B$5),1),2)),MIN($C8,DAY(EOMONTH(EDATE(DATE(YEAR(Setup!$B$5),MONTH(Setup!$B$5),1),2),0))))&lt;=Setup!$B$11),DATE(YEAR(EDATE(DATE(YEAR(Setup!$B$5),MONTH(Setup!$B$5),1),2)),MONTH(EDATE(DATE(YEAR(Setup!$B$5),MONTH(Setup!$B$5),1),2)),MIN($C8,DAY(EOMONTH(EDATE(DATE(YEAR(Setup!$B$5),MONTH(Setup!$B$5),1),2),0)))),""),"")</f>
        <v/>
      </c>
      <c r="I10" s="35" t="str">
        <f>IF(AND($A8&lt;&gt;"",ISNUMBER($B8),$B8&gt;=0,ISNUMBER($C8),$C8&gt;=1,$C8&lt;=31,$C8=INT($C8),ISNUMBER(Setup!$B$5)),IF(AND(DATE(YEAR(EDATE(DATE(YEAR(Setup!$B$5),MONTH(Setup!$B$5),1),2)),MONTH(EDATE(DATE(YEAR(Setup!$B$5),MONTH(Setup!$B$5),1),2)),MIN($C8,DAY(EOMONTH(EDATE(DATE(YEAR(Setup!$B$5),MONTH(Setup!$B$5),1),2),0))))&gt;=Setup!$B$5,DATE(YEAR(EDATE(DATE(YEAR(Setup!$B$5),MONTH(Setup!$B$5),1),2)),MONTH(EDATE(DATE(YEAR(Setup!$B$5),MONTH(Setup!$B$5),1),2)),MIN($C8,DAY(EOMONTH(EDATE(DATE(YEAR(Setup!$B$5),MONTH(Setup!$B$5),1),2),0))))&lt;=Setup!$B$11),$B8,""),"")</f>
        <v/>
      </c>
      <c r="J10" s="24"/>
      <c r="K10" s="24"/>
      <c r="L10" s="24"/>
    </row>
    <row r="11" ht="20.25" customHeight="1">
      <c r="A11" s="50"/>
      <c r="B11" s="51"/>
      <c r="C11" s="50"/>
      <c r="D11" s="24" t="str">
        <f>IF(COUNTA(A11:C11)=0,"",IF(NOT(ISNUMBER(Setup!$B$5)),"Set start date",IF(AND($A11&lt;&gt;"",ISNUMBER($B11),$B11&gt;=0,ISNUMBER($C11),$C11&gt;=1,$C11&lt;=31,$C11=INT($C11),ISNUMBER(Setup!$B$5)),"Ready","Fix bill / amount / day")))</f>
        <v/>
      </c>
      <c r="E11" s="24"/>
      <c r="F11" s="24"/>
      <c r="G11" s="24" t="str">
        <f>IF(AND($A8&lt;&gt;"",ISNUMBER($B8),$B8&gt;=0,ISNUMBER($C8),$C8&gt;=1,$C8&lt;=31,$C8=INT($C8),ISNUMBER(Setup!$B$5)),IF(AND(DATE(YEAR(EDATE(DATE(YEAR(Setup!$B$5),MONTH(Setup!$B$5),1),3)),MONTH(EDATE(DATE(YEAR(Setup!$B$5),MONTH(Setup!$B$5),1),3)),MIN($C8,DAY(EOMONTH(EDATE(DATE(YEAR(Setup!$B$5),MONTH(Setup!$B$5),1),3),0))))&gt;=Setup!$B$5,DATE(YEAR(EDATE(DATE(YEAR(Setup!$B$5),MONTH(Setup!$B$5),1),3)),MONTH(EDATE(DATE(YEAR(Setup!$B$5),MONTH(Setup!$B$5),1),3)),MIN($C8,DAY(EOMONTH(EDATE(DATE(YEAR(Setup!$B$5),MONTH(Setup!$B$5),1),3),0))))&lt;=Setup!$B$11),$A8,""),"")</f>
        <v/>
      </c>
      <c r="H11" s="32" t="str">
        <f>IF(AND($A8&lt;&gt;"",ISNUMBER($B8),$B8&gt;=0,ISNUMBER($C8),$C8&gt;=1,$C8&lt;=31,$C8=INT($C8),ISNUMBER(Setup!$B$5)),IF(AND(DATE(YEAR(EDATE(DATE(YEAR(Setup!$B$5),MONTH(Setup!$B$5),1),3)),MONTH(EDATE(DATE(YEAR(Setup!$B$5),MONTH(Setup!$B$5),1),3)),MIN($C8,DAY(EOMONTH(EDATE(DATE(YEAR(Setup!$B$5),MONTH(Setup!$B$5),1),3),0))))&gt;=Setup!$B$5,DATE(YEAR(EDATE(DATE(YEAR(Setup!$B$5),MONTH(Setup!$B$5),1),3)),MONTH(EDATE(DATE(YEAR(Setup!$B$5),MONTH(Setup!$B$5),1),3)),MIN($C8,DAY(EOMONTH(EDATE(DATE(YEAR(Setup!$B$5),MONTH(Setup!$B$5),1),3),0))))&lt;=Setup!$B$11),DATE(YEAR(EDATE(DATE(YEAR(Setup!$B$5),MONTH(Setup!$B$5),1),3)),MONTH(EDATE(DATE(YEAR(Setup!$B$5),MONTH(Setup!$B$5),1),3)),MIN($C8,DAY(EOMONTH(EDATE(DATE(YEAR(Setup!$B$5),MONTH(Setup!$B$5),1),3),0)))),""),"")</f>
        <v/>
      </c>
      <c r="I11" s="35" t="str">
        <f>IF(AND($A8&lt;&gt;"",ISNUMBER($B8),$B8&gt;=0,ISNUMBER($C8),$C8&gt;=1,$C8&lt;=31,$C8=INT($C8),ISNUMBER(Setup!$B$5)),IF(AND(DATE(YEAR(EDATE(DATE(YEAR(Setup!$B$5),MONTH(Setup!$B$5),1),3)),MONTH(EDATE(DATE(YEAR(Setup!$B$5),MONTH(Setup!$B$5),1),3)),MIN($C8,DAY(EOMONTH(EDATE(DATE(YEAR(Setup!$B$5),MONTH(Setup!$B$5),1),3),0))))&gt;=Setup!$B$5,DATE(YEAR(EDATE(DATE(YEAR(Setup!$B$5),MONTH(Setup!$B$5),1),3)),MONTH(EDATE(DATE(YEAR(Setup!$B$5),MONTH(Setup!$B$5),1),3)),MIN($C8,DAY(EOMONTH(EDATE(DATE(YEAR(Setup!$B$5),MONTH(Setup!$B$5),1),3),0))))&lt;=Setup!$B$11),$B8,""),"")</f>
        <v/>
      </c>
      <c r="J11" s="24"/>
      <c r="K11" s="24"/>
      <c r="L11" s="24"/>
    </row>
    <row r="12" ht="20.25" customHeight="1">
      <c r="A12" s="50"/>
      <c r="B12" s="51"/>
      <c r="C12" s="50"/>
      <c r="D12" s="24" t="str">
        <f>IF(COUNTA(A12:C12)=0,"",IF(NOT(ISNUMBER(Setup!$B$5)),"Set start date",IF(AND($A12&lt;&gt;"",ISNUMBER($B12),$B12&gt;=0,ISNUMBER($C12),$C12&gt;=1,$C12&lt;=31,$C12=INT($C12),ISNUMBER(Setup!$B$5)),"Ready","Fix bill / amount / day")))</f>
        <v/>
      </c>
      <c r="E12" s="24"/>
      <c r="F12" s="24"/>
      <c r="G12" s="24" t="str">
        <f>IF(AND($A8&lt;&gt;"",ISNUMBER($B8),$B8&gt;=0,ISNUMBER($C8),$C8&gt;=1,$C8&lt;=31,$C8=INT($C8),ISNUMBER(Setup!$B$5)),IF(AND(DATE(YEAR(EDATE(DATE(YEAR(Setup!$B$5),MONTH(Setup!$B$5),1),4)),MONTH(EDATE(DATE(YEAR(Setup!$B$5),MONTH(Setup!$B$5),1),4)),MIN($C8,DAY(EOMONTH(EDATE(DATE(YEAR(Setup!$B$5),MONTH(Setup!$B$5),1),4),0))))&gt;=Setup!$B$5,DATE(YEAR(EDATE(DATE(YEAR(Setup!$B$5),MONTH(Setup!$B$5),1),4)),MONTH(EDATE(DATE(YEAR(Setup!$B$5),MONTH(Setup!$B$5),1),4)),MIN($C8,DAY(EOMONTH(EDATE(DATE(YEAR(Setup!$B$5),MONTH(Setup!$B$5),1),4),0))))&lt;=Setup!$B$11),$A8,""),"")</f>
        <v/>
      </c>
      <c r="H12" s="32" t="str">
        <f>IF(AND($A8&lt;&gt;"",ISNUMBER($B8),$B8&gt;=0,ISNUMBER($C8),$C8&gt;=1,$C8&lt;=31,$C8=INT($C8),ISNUMBER(Setup!$B$5)),IF(AND(DATE(YEAR(EDATE(DATE(YEAR(Setup!$B$5),MONTH(Setup!$B$5),1),4)),MONTH(EDATE(DATE(YEAR(Setup!$B$5),MONTH(Setup!$B$5),1),4)),MIN($C8,DAY(EOMONTH(EDATE(DATE(YEAR(Setup!$B$5),MONTH(Setup!$B$5),1),4),0))))&gt;=Setup!$B$5,DATE(YEAR(EDATE(DATE(YEAR(Setup!$B$5),MONTH(Setup!$B$5),1),4)),MONTH(EDATE(DATE(YEAR(Setup!$B$5),MONTH(Setup!$B$5),1),4)),MIN($C8,DAY(EOMONTH(EDATE(DATE(YEAR(Setup!$B$5),MONTH(Setup!$B$5),1),4),0))))&lt;=Setup!$B$11),DATE(YEAR(EDATE(DATE(YEAR(Setup!$B$5),MONTH(Setup!$B$5),1),4)),MONTH(EDATE(DATE(YEAR(Setup!$B$5),MONTH(Setup!$B$5),1),4)),MIN($C8,DAY(EOMONTH(EDATE(DATE(YEAR(Setup!$B$5),MONTH(Setup!$B$5),1),4),0)))),""),"")</f>
        <v/>
      </c>
      <c r="I12" s="35" t="str">
        <f>IF(AND($A8&lt;&gt;"",ISNUMBER($B8),$B8&gt;=0,ISNUMBER($C8),$C8&gt;=1,$C8&lt;=31,$C8=INT($C8),ISNUMBER(Setup!$B$5)),IF(AND(DATE(YEAR(EDATE(DATE(YEAR(Setup!$B$5),MONTH(Setup!$B$5),1),4)),MONTH(EDATE(DATE(YEAR(Setup!$B$5),MONTH(Setup!$B$5),1),4)),MIN($C8,DAY(EOMONTH(EDATE(DATE(YEAR(Setup!$B$5),MONTH(Setup!$B$5),1),4),0))))&gt;=Setup!$B$5,DATE(YEAR(EDATE(DATE(YEAR(Setup!$B$5),MONTH(Setup!$B$5),1),4)),MONTH(EDATE(DATE(YEAR(Setup!$B$5),MONTH(Setup!$B$5),1),4)),MIN($C8,DAY(EOMONTH(EDATE(DATE(YEAR(Setup!$B$5),MONTH(Setup!$B$5),1),4),0))))&lt;=Setup!$B$11),$B8,""),"")</f>
        <v/>
      </c>
      <c r="J12" s="24"/>
      <c r="K12" s="24"/>
      <c r="L12" s="24"/>
    </row>
    <row r="13" ht="20.25" customHeight="1">
      <c r="A13" s="50"/>
      <c r="B13" s="51"/>
      <c r="C13" s="50"/>
      <c r="D13" s="24" t="str">
        <f>IF(COUNTA(A13:C13)=0,"",IF(NOT(ISNUMBER(Setup!$B$5)),"Set start date",IF(AND($A13&lt;&gt;"",ISNUMBER($B13),$B13&gt;=0,ISNUMBER($C13),$C13&gt;=1,$C13&lt;=31,$C13=INT($C13),ISNUMBER(Setup!$B$5)),"Ready","Fix bill / amount / day")))</f>
        <v/>
      </c>
      <c r="E13" s="24"/>
      <c r="F13" s="24"/>
      <c r="G13" s="24" t="str">
        <f>IF(AND($A8&lt;&gt;"",ISNUMBER($B8),$B8&gt;=0,ISNUMBER($C8),$C8&gt;=1,$C8&lt;=31,$C8=INT($C8),ISNUMBER(Setup!$B$5)),IF(AND(DATE(YEAR(EDATE(DATE(YEAR(Setup!$B$5),MONTH(Setup!$B$5),1),5)),MONTH(EDATE(DATE(YEAR(Setup!$B$5),MONTH(Setup!$B$5),1),5)),MIN($C8,DAY(EOMONTH(EDATE(DATE(YEAR(Setup!$B$5),MONTH(Setup!$B$5),1),5),0))))&gt;=Setup!$B$5,DATE(YEAR(EDATE(DATE(YEAR(Setup!$B$5),MONTH(Setup!$B$5),1),5)),MONTH(EDATE(DATE(YEAR(Setup!$B$5),MONTH(Setup!$B$5),1),5)),MIN($C8,DAY(EOMONTH(EDATE(DATE(YEAR(Setup!$B$5),MONTH(Setup!$B$5),1),5),0))))&lt;=Setup!$B$11),$A8,""),"")</f>
        <v/>
      </c>
      <c r="H13" s="32" t="str">
        <f>IF(AND($A8&lt;&gt;"",ISNUMBER($B8),$B8&gt;=0,ISNUMBER($C8),$C8&gt;=1,$C8&lt;=31,$C8=INT($C8),ISNUMBER(Setup!$B$5)),IF(AND(DATE(YEAR(EDATE(DATE(YEAR(Setup!$B$5),MONTH(Setup!$B$5),1),5)),MONTH(EDATE(DATE(YEAR(Setup!$B$5),MONTH(Setup!$B$5),1),5)),MIN($C8,DAY(EOMONTH(EDATE(DATE(YEAR(Setup!$B$5),MONTH(Setup!$B$5),1),5),0))))&gt;=Setup!$B$5,DATE(YEAR(EDATE(DATE(YEAR(Setup!$B$5),MONTH(Setup!$B$5),1),5)),MONTH(EDATE(DATE(YEAR(Setup!$B$5),MONTH(Setup!$B$5),1),5)),MIN($C8,DAY(EOMONTH(EDATE(DATE(YEAR(Setup!$B$5),MONTH(Setup!$B$5),1),5),0))))&lt;=Setup!$B$11),DATE(YEAR(EDATE(DATE(YEAR(Setup!$B$5),MONTH(Setup!$B$5),1),5)),MONTH(EDATE(DATE(YEAR(Setup!$B$5),MONTH(Setup!$B$5),1),5)),MIN($C8,DAY(EOMONTH(EDATE(DATE(YEAR(Setup!$B$5),MONTH(Setup!$B$5),1),5),0)))),""),"")</f>
        <v/>
      </c>
      <c r="I13" s="35" t="str">
        <f>IF(AND($A8&lt;&gt;"",ISNUMBER($B8),$B8&gt;=0,ISNUMBER($C8),$C8&gt;=1,$C8&lt;=31,$C8=INT($C8),ISNUMBER(Setup!$B$5)),IF(AND(DATE(YEAR(EDATE(DATE(YEAR(Setup!$B$5),MONTH(Setup!$B$5),1),5)),MONTH(EDATE(DATE(YEAR(Setup!$B$5),MONTH(Setup!$B$5),1),5)),MIN($C8,DAY(EOMONTH(EDATE(DATE(YEAR(Setup!$B$5),MONTH(Setup!$B$5),1),5),0))))&gt;=Setup!$B$5,DATE(YEAR(EDATE(DATE(YEAR(Setup!$B$5),MONTH(Setup!$B$5),1),5)),MONTH(EDATE(DATE(YEAR(Setup!$B$5),MONTH(Setup!$B$5),1),5)),MIN($C8,DAY(EOMONTH(EDATE(DATE(YEAR(Setup!$B$5),MONTH(Setup!$B$5),1),5),0))))&lt;=Setup!$B$11),$B8,""),"")</f>
        <v/>
      </c>
      <c r="J13" s="24"/>
      <c r="K13" s="24"/>
      <c r="L13" s="24"/>
    </row>
    <row r="14" ht="20.25" customHeight="1">
      <c r="A14" s="50"/>
      <c r="B14" s="51"/>
      <c r="C14" s="50"/>
      <c r="D14" s="24" t="str">
        <f>IF(COUNTA(A14:C14)=0,"",IF(NOT(ISNUMBER(Setup!$B$5)),"Set start date",IF(AND($A14&lt;&gt;"",ISNUMBER($B14),$B14&gt;=0,ISNUMBER($C14),$C14&gt;=1,$C14&lt;=31,$C14=INT($C14),ISNUMBER(Setup!$B$5)),"Ready","Fix bill / amount / day")))</f>
        <v/>
      </c>
      <c r="E14" s="24"/>
      <c r="F14" s="24"/>
      <c r="G14" s="24" t="str">
        <f>IF(AND($A8&lt;&gt;"",ISNUMBER($B8),$B8&gt;=0,ISNUMBER($C8),$C8&gt;=1,$C8&lt;=31,$C8=INT($C8),ISNUMBER(Setup!$B$5)),IF(AND(DATE(YEAR(EDATE(DATE(YEAR(Setup!$B$5),MONTH(Setup!$B$5),1),6)),MONTH(EDATE(DATE(YEAR(Setup!$B$5),MONTH(Setup!$B$5),1),6)),MIN($C8,DAY(EOMONTH(EDATE(DATE(YEAR(Setup!$B$5),MONTH(Setup!$B$5),1),6),0))))&gt;=Setup!$B$5,DATE(YEAR(EDATE(DATE(YEAR(Setup!$B$5),MONTH(Setup!$B$5),1),6)),MONTH(EDATE(DATE(YEAR(Setup!$B$5),MONTH(Setup!$B$5),1),6)),MIN($C8,DAY(EOMONTH(EDATE(DATE(YEAR(Setup!$B$5),MONTH(Setup!$B$5),1),6),0))))&lt;=Setup!$B$11),$A8,""),"")</f>
        <v/>
      </c>
      <c r="H14" s="32" t="str">
        <f>IF(AND($A8&lt;&gt;"",ISNUMBER($B8),$B8&gt;=0,ISNUMBER($C8),$C8&gt;=1,$C8&lt;=31,$C8=INT($C8),ISNUMBER(Setup!$B$5)),IF(AND(DATE(YEAR(EDATE(DATE(YEAR(Setup!$B$5),MONTH(Setup!$B$5),1),6)),MONTH(EDATE(DATE(YEAR(Setup!$B$5),MONTH(Setup!$B$5),1),6)),MIN($C8,DAY(EOMONTH(EDATE(DATE(YEAR(Setup!$B$5),MONTH(Setup!$B$5),1),6),0))))&gt;=Setup!$B$5,DATE(YEAR(EDATE(DATE(YEAR(Setup!$B$5),MONTH(Setup!$B$5),1),6)),MONTH(EDATE(DATE(YEAR(Setup!$B$5),MONTH(Setup!$B$5),1),6)),MIN($C8,DAY(EOMONTH(EDATE(DATE(YEAR(Setup!$B$5),MONTH(Setup!$B$5),1),6),0))))&lt;=Setup!$B$11),DATE(YEAR(EDATE(DATE(YEAR(Setup!$B$5),MONTH(Setup!$B$5),1),6)),MONTH(EDATE(DATE(YEAR(Setup!$B$5),MONTH(Setup!$B$5),1),6)),MIN($C8,DAY(EOMONTH(EDATE(DATE(YEAR(Setup!$B$5),MONTH(Setup!$B$5),1),6),0)))),""),"")</f>
        <v/>
      </c>
      <c r="I14" s="35" t="str">
        <f>IF(AND($A8&lt;&gt;"",ISNUMBER($B8),$B8&gt;=0,ISNUMBER($C8),$C8&gt;=1,$C8&lt;=31,$C8=INT($C8),ISNUMBER(Setup!$B$5)),IF(AND(DATE(YEAR(EDATE(DATE(YEAR(Setup!$B$5),MONTH(Setup!$B$5),1),6)),MONTH(EDATE(DATE(YEAR(Setup!$B$5),MONTH(Setup!$B$5),1),6)),MIN($C8,DAY(EOMONTH(EDATE(DATE(YEAR(Setup!$B$5),MONTH(Setup!$B$5),1),6),0))))&gt;=Setup!$B$5,DATE(YEAR(EDATE(DATE(YEAR(Setup!$B$5),MONTH(Setup!$B$5),1),6)),MONTH(EDATE(DATE(YEAR(Setup!$B$5),MONTH(Setup!$B$5),1),6)),MIN($C8,DAY(EOMONTH(EDATE(DATE(YEAR(Setup!$B$5),MONTH(Setup!$B$5),1),6),0))))&lt;=Setup!$B$11),$B8,""),"")</f>
        <v/>
      </c>
      <c r="J14" s="24"/>
      <c r="K14" s="24"/>
      <c r="L14" s="24"/>
    </row>
    <row r="15" ht="20.25" customHeight="1">
      <c r="A15" s="50"/>
      <c r="B15" s="51"/>
      <c r="C15" s="50"/>
      <c r="D15" s="24" t="str">
        <f>IF(COUNTA(A15:C15)=0,"",IF(NOT(ISNUMBER(Setup!$B$5)),"Set start date",IF(AND($A15&lt;&gt;"",ISNUMBER($B15),$B15&gt;=0,ISNUMBER($C15),$C15&gt;=1,$C15&lt;=31,$C15=INT($C15),ISNUMBER(Setup!$B$5)),"Ready","Fix bill / amount / day")))</f>
        <v/>
      </c>
      <c r="E15" s="24"/>
      <c r="F15" s="24"/>
      <c r="G15" s="24" t="str">
        <f>IF(AND($A8&lt;&gt;"",ISNUMBER($B8),$B8&gt;=0,ISNUMBER($C8),$C8&gt;=1,$C8&lt;=31,$C8=INT($C8),ISNUMBER(Setup!$B$5)),IF(AND(DATE(YEAR(EDATE(DATE(YEAR(Setup!$B$5),MONTH(Setup!$B$5),1),7)),MONTH(EDATE(DATE(YEAR(Setup!$B$5),MONTH(Setup!$B$5),1),7)),MIN($C8,DAY(EOMONTH(EDATE(DATE(YEAR(Setup!$B$5),MONTH(Setup!$B$5),1),7),0))))&gt;=Setup!$B$5,DATE(YEAR(EDATE(DATE(YEAR(Setup!$B$5),MONTH(Setup!$B$5),1),7)),MONTH(EDATE(DATE(YEAR(Setup!$B$5),MONTH(Setup!$B$5),1),7)),MIN($C8,DAY(EOMONTH(EDATE(DATE(YEAR(Setup!$B$5),MONTH(Setup!$B$5),1),7),0))))&lt;=Setup!$B$11),$A8,""),"")</f>
        <v/>
      </c>
      <c r="H15" s="32" t="str">
        <f>IF(AND($A8&lt;&gt;"",ISNUMBER($B8),$B8&gt;=0,ISNUMBER($C8),$C8&gt;=1,$C8&lt;=31,$C8=INT($C8),ISNUMBER(Setup!$B$5)),IF(AND(DATE(YEAR(EDATE(DATE(YEAR(Setup!$B$5),MONTH(Setup!$B$5),1),7)),MONTH(EDATE(DATE(YEAR(Setup!$B$5),MONTH(Setup!$B$5),1),7)),MIN($C8,DAY(EOMONTH(EDATE(DATE(YEAR(Setup!$B$5),MONTH(Setup!$B$5),1),7),0))))&gt;=Setup!$B$5,DATE(YEAR(EDATE(DATE(YEAR(Setup!$B$5),MONTH(Setup!$B$5),1),7)),MONTH(EDATE(DATE(YEAR(Setup!$B$5),MONTH(Setup!$B$5),1),7)),MIN($C8,DAY(EOMONTH(EDATE(DATE(YEAR(Setup!$B$5),MONTH(Setup!$B$5),1),7),0))))&lt;=Setup!$B$11),DATE(YEAR(EDATE(DATE(YEAR(Setup!$B$5),MONTH(Setup!$B$5),1),7)),MONTH(EDATE(DATE(YEAR(Setup!$B$5),MONTH(Setup!$B$5),1),7)),MIN($C8,DAY(EOMONTH(EDATE(DATE(YEAR(Setup!$B$5),MONTH(Setup!$B$5),1),7),0)))),""),"")</f>
        <v/>
      </c>
      <c r="I15" s="35" t="str">
        <f>IF(AND($A8&lt;&gt;"",ISNUMBER($B8),$B8&gt;=0,ISNUMBER($C8),$C8&gt;=1,$C8&lt;=31,$C8=INT($C8),ISNUMBER(Setup!$B$5)),IF(AND(DATE(YEAR(EDATE(DATE(YEAR(Setup!$B$5),MONTH(Setup!$B$5),1),7)),MONTH(EDATE(DATE(YEAR(Setup!$B$5),MONTH(Setup!$B$5),1),7)),MIN($C8,DAY(EOMONTH(EDATE(DATE(YEAR(Setup!$B$5),MONTH(Setup!$B$5),1),7),0))))&gt;=Setup!$B$5,DATE(YEAR(EDATE(DATE(YEAR(Setup!$B$5),MONTH(Setup!$B$5),1),7)),MONTH(EDATE(DATE(YEAR(Setup!$B$5),MONTH(Setup!$B$5),1),7)),MIN($C8,DAY(EOMONTH(EDATE(DATE(YEAR(Setup!$B$5),MONTH(Setup!$B$5),1),7),0))))&lt;=Setup!$B$11),$B8,""),"")</f>
        <v/>
      </c>
      <c r="J15" s="24"/>
      <c r="K15" s="24"/>
      <c r="L15" s="24"/>
    </row>
    <row r="16" ht="20.25" customHeight="1">
      <c r="A16" s="50"/>
      <c r="B16" s="51"/>
      <c r="C16" s="50"/>
      <c r="D16" s="24" t="str">
        <f>IF(COUNTA(A16:C16)=0,"",IF(NOT(ISNUMBER(Setup!$B$5)),"Set start date",IF(AND($A16&lt;&gt;"",ISNUMBER($B16),$B16&gt;=0,ISNUMBER($C16),$C16&gt;=1,$C16&lt;=31,$C16=INT($C16),ISNUMBER(Setup!$B$5)),"Ready","Fix bill / amount / day")))</f>
        <v/>
      </c>
      <c r="E16" s="24"/>
      <c r="F16" s="24"/>
      <c r="G16" s="24" t="str">
        <f>IF(AND($A8&lt;&gt;"",ISNUMBER($B8),$B8&gt;=0,ISNUMBER($C8),$C8&gt;=1,$C8&lt;=31,$C8=INT($C8),ISNUMBER(Setup!$B$5)),IF(AND(DATE(YEAR(EDATE(DATE(YEAR(Setup!$B$5),MONTH(Setup!$B$5),1),8)),MONTH(EDATE(DATE(YEAR(Setup!$B$5),MONTH(Setup!$B$5),1),8)),MIN($C8,DAY(EOMONTH(EDATE(DATE(YEAR(Setup!$B$5),MONTH(Setup!$B$5),1),8),0))))&gt;=Setup!$B$5,DATE(YEAR(EDATE(DATE(YEAR(Setup!$B$5),MONTH(Setup!$B$5),1),8)),MONTH(EDATE(DATE(YEAR(Setup!$B$5),MONTH(Setup!$B$5),1),8)),MIN($C8,DAY(EOMONTH(EDATE(DATE(YEAR(Setup!$B$5),MONTH(Setup!$B$5),1),8),0))))&lt;=Setup!$B$11),$A8,""),"")</f>
        <v/>
      </c>
      <c r="H16" s="32" t="str">
        <f>IF(AND($A8&lt;&gt;"",ISNUMBER($B8),$B8&gt;=0,ISNUMBER($C8),$C8&gt;=1,$C8&lt;=31,$C8=INT($C8),ISNUMBER(Setup!$B$5)),IF(AND(DATE(YEAR(EDATE(DATE(YEAR(Setup!$B$5),MONTH(Setup!$B$5),1),8)),MONTH(EDATE(DATE(YEAR(Setup!$B$5),MONTH(Setup!$B$5),1),8)),MIN($C8,DAY(EOMONTH(EDATE(DATE(YEAR(Setup!$B$5),MONTH(Setup!$B$5),1),8),0))))&gt;=Setup!$B$5,DATE(YEAR(EDATE(DATE(YEAR(Setup!$B$5),MONTH(Setup!$B$5),1),8)),MONTH(EDATE(DATE(YEAR(Setup!$B$5),MONTH(Setup!$B$5),1),8)),MIN($C8,DAY(EOMONTH(EDATE(DATE(YEAR(Setup!$B$5),MONTH(Setup!$B$5),1),8),0))))&lt;=Setup!$B$11),DATE(YEAR(EDATE(DATE(YEAR(Setup!$B$5),MONTH(Setup!$B$5),1),8)),MONTH(EDATE(DATE(YEAR(Setup!$B$5),MONTH(Setup!$B$5),1),8)),MIN($C8,DAY(EOMONTH(EDATE(DATE(YEAR(Setup!$B$5),MONTH(Setup!$B$5),1),8),0)))),""),"")</f>
        <v/>
      </c>
      <c r="I16" s="35" t="str">
        <f>IF(AND($A8&lt;&gt;"",ISNUMBER($B8),$B8&gt;=0,ISNUMBER($C8),$C8&gt;=1,$C8&lt;=31,$C8=INT($C8),ISNUMBER(Setup!$B$5)),IF(AND(DATE(YEAR(EDATE(DATE(YEAR(Setup!$B$5),MONTH(Setup!$B$5),1),8)),MONTH(EDATE(DATE(YEAR(Setup!$B$5),MONTH(Setup!$B$5),1),8)),MIN($C8,DAY(EOMONTH(EDATE(DATE(YEAR(Setup!$B$5),MONTH(Setup!$B$5),1),8),0))))&gt;=Setup!$B$5,DATE(YEAR(EDATE(DATE(YEAR(Setup!$B$5),MONTH(Setup!$B$5),1),8)),MONTH(EDATE(DATE(YEAR(Setup!$B$5),MONTH(Setup!$B$5),1),8)),MIN($C8,DAY(EOMONTH(EDATE(DATE(YEAR(Setup!$B$5),MONTH(Setup!$B$5),1),8),0))))&lt;=Setup!$B$11),$B8,""),"")</f>
        <v/>
      </c>
      <c r="J16" s="24"/>
      <c r="K16" s="24"/>
      <c r="L16" s="24"/>
    </row>
    <row r="17" ht="20.25" customHeight="1">
      <c r="A17" s="50"/>
      <c r="B17" s="51"/>
      <c r="C17" s="50"/>
      <c r="D17" s="24" t="str">
        <f>IF(COUNTA(A17:C17)=0,"",IF(NOT(ISNUMBER(Setup!$B$5)),"Set start date",IF(AND($A17&lt;&gt;"",ISNUMBER($B17),$B17&gt;=0,ISNUMBER($C17),$C17&gt;=1,$C17&lt;=31,$C17=INT($C17),ISNUMBER(Setup!$B$5)),"Ready","Fix bill / amount / day")))</f>
        <v/>
      </c>
      <c r="E17" s="24"/>
      <c r="F17" s="24"/>
      <c r="G17" s="24" t="str">
        <f>IF(AND($A8&lt;&gt;"",ISNUMBER($B8),$B8&gt;=0,ISNUMBER($C8),$C8&gt;=1,$C8&lt;=31,$C8=INT($C8),ISNUMBER(Setup!$B$5)),IF(AND(DATE(YEAR(EDATE(DATE(YEAR(Setup!$B$5),MONTH(Setup!$B$5),1),9)),MONTH(EDATE(DATE(YEAR(Setup!$B$5),MONTH(Setup!$B$5),1),9)),MIN($C8,DAY(EOMONTH(EDATE(DATE(YEAR(Setup!$B$5),MONTH(Setup!$B$5),1),9),0))))&gt;=Setup!$B$5,DATE(YEAR(EDATE(DATE(YEAR(Setup!$B$5),MONTH(Setup!$B$5),1),9)),MONTH(EDATE(DATE(YEAR(Setup!$B$5),MONTH(Setup!$B$5),1),9)),MIN($C8,DAY(EOMONTH(EDATE(DATE(YEAR(Setup!$B$5),MONTH(Setup!$B$5),1),9),0))))&lt;=Setup!$B$11),$A8,""),"")</f>
        <v/>
      </c>
      <c r="H17" s="32" t="str">
        <f>IF(AND($A8&lt;&gt;"",ISNUMBER($B8),$B8&gt;=0,ISNUMBER($C8),$C8&gt;=1,$C8&lt;=31,$C8=INT($C8),ISNUMBER(Setup!$B$5)),IF(AND(DATE(YEAR(EDATE(DATE(YEAR(Setup!$B$5),MONTH(Setup!$B$5),1),9)),MONTH(EDATE(DATE(YEAR(Setup!$B$5),MONTH(Setup!$B$5),1),9)),MIN($C8,DAY(EOMONTH(EDATE(DATE(YEAR(Setup!$B$5),MONTH(Setup!$B$5),1),9),0))))&gt;=Setup!$B$5,DATE(YEAR(EDATE(DATE(YEAR(Setup!$B$5),MONTH(Setup!$B$5),1),9)),MONTH(EDATE(DATE(YEAR(Setup!$B$5),MONTH(Setup!$B$5),1),9)),MIN($C8,DAY(EOMONTH(EDATE(DATE(YEAR(Setup!$B$5),MONTH(Setup!$B$5),1),9),0))))&lt;=Setup!$B$11),DATE(YEAR(EDATE(DATE(YEAR(Setup!$B$5),MONTH(Setup!$B$5),1),9)),MONTH(EDATE(DATE(YEAR(Setup!$B$5),MONTH(Setup!$B$5),1),9)),MIN($C8,DAY(EOMONTH(EDATE(DATE(YEAR(Setup!$B$5),MONTH(Setup!$B$5),1),9),0)))),""),"")</f>
        <v/>
      </c>
      <c r="I17" s="35" t="str">
        <f>IF(AND($A8&lt;&gt;"",ISNUMBER($B8),$B8&gt;=0,ISNUMBER($C8),$C8&gt;=1,$C8&lt;=31,$C8=INT($C8),ISNUMBER(Setup!$B$5)),IF(AND(DATE(YEAR(EDATE(DATE(YEAR(Setup!$B$5),MONTH(Setup!$B$5),1),9)),MONTH(EDATE(DATE(YEAR(Setup!$B$5),MONTH(Setup!$B$5),1),9)),MIN($C8,DAY(EOMONTH(EDATE(DATE(YEAR(Setup!$B$5),MONTH(Setup!$B$5),1),9),0))))&gt;=Setup!$B$5,DATE(YEAR(EDATE(DATE(YEAR(Setup!$B$5),MONTH(Setup!$B$5),1),9)),MONTH(EDATE(DATE(YEAR(Setup!$B$5),MONTH(Setup!$B$5),1),9)),MIN($C8,DAY(EOMONTH(EDATE(DATE(YEAR(Setup!$B$5),MONTH(Setup!$B$5),1),9),0))))&lt;=Setup!$B$11),$B8,""),"")</f>
        <v/>
      </c>
      <c r="J17" s="24"/>
      <c r="K17" s="24"/>
      <c r="L17" s="24"/>
    </row>
    <row r="18" ht="20.25" customHeight="1">
      <c r="A18" s="24"/>
      <c r="B18" s="24"/>
      <c r="C18" s="24"/>
      <c r="D18" s="24"/>
      <c r="E18" s="24"/>
      <c r="F18" s="24"/>
      <c r="G18" s="24" t="str">
        <f>IF(AND($A8&lt;&gt;"",ISNUMBER($B8),$B8&gt;=0,ISNUMBER($C8),$C8&gt;=1,$C8&lt;=31,$C8=INT($C8),ISNUMBER(Setup!$B$5)),IF(AND(DATE(YEAR(EDATE(DATE(YEAR(Setup!$B$5),MONTH(Setup!$B$5),1),10)),MONTH(EDATE(DATE(YEAR(Setup!$B$5),MONTH(Setup!$B$5),1),10)),MIN($C8,DAY(EOMONTH(EDATE(DATE(YEAR(Setup!$B$5),MONTH(Setup!$B$5),1),10),0))))&gt;=Setup!$B$5,DATE(YEAR(EDATE(DATE(YEAR(Setup!$B$5),MONTH(Setup!$B$5),1),10)),MONTH(EDATE(DATE(YEAR(Setup!$B$5),MONTH(Setup!$B$5),1),10)),MIN($C8,DAY(EOMONTH(EDATE(DATE(YEAR(Setup!$B$5),MONTH(Setup!$B$5),1),10),0))))&lt;=Setup!$B$11),$A8,""),"")</f>
        <v/>
      </c>
      <c r="H18" s="32" t="str">
        <f>IF(AND($A8&lt;&gt;"",ISNUMBER($B8),$B8&gt;=0,ISNUMBER($C8),$C8&gt;=1,$C8&lt;=31,$C8=INT($C8),ISNUMBER(Setup!$B$5)),IF(AND(DATE(YEAR(EDATE(DATE(YEAR(Setup!$B$5),MONTH(Setup!$B$5),1),10)),MONTH(EDATE(DATE(YEAR(Setup!$B$5),MONTH(Setup!$B$5),1),10)),MIN($C8,DAY(EOMONTH(EDATE(DATE(YEAR(Setup!$B$5),MONTH(Setup!$B$5),1),10),0))))&gt;=Setup!$B$5,DATE(YEAR(EDATE(DATE(YEAR(Setup!$B$5),MONTH(Setup!$B$5),1),10)),MONTH(EDATE(DATE(YEAR(Setup!$B$5),MONTH(Setup!$B$5),1),10)),MIN($C8,DAY(EOMONTH(EDATE(DATE(YEAR(Setup!$B$5),MONTH(Setup!$B$5),1),10),0))))&lt;=Setup!$B$11),DATE(YEAR(EDATE(DATE(YEAR(Setup!$B$5),MONTH(Setup!$B$5),1),10)),MONTH(EDATE(DATE(YEAR(Setup!$B$5),MONTH(Setup!$B$5),1),10)),MIN($C8,DAY(EOMONTH(EDATE(DATE(YEAR(Setup!$B$5),MONTH(Setup!$B$5),1),10),0)))),""),"")</f>
        <v/>
      </c>
      <c r="I18" s="35" t="str">
        <f>IF(AND($A8&lt;&gt;"",ISNUMBER($B8),$B8&gt;=0,ISNUMBER($C8),$C8&gt;=1,$C8&lt;=31,$C8=INT($C8),ISNUMBER(Setup!$B$5)),IF(AND(DATE(YEAR(EDATE(DATE(YEAR(Setup!$B$5),MONTH(Setup!$B$5),1),10)),MONTH(EDATE(DATE(YEAR(Setup!$B$5),MONTH(Setup!$B$5),1),10)),MIN($C8,DAY(EOMONTH(EDATE(DATE(YEAR(Setup!$B$5),MONTH(Setup!$B$5),1),10),0))))&gt;=Setup!$B$5,DATE(YEAR(EDATE(DATE(YEAR(Setup!$B$5),MONTH(Setup!$B$5),1),10)),MONTH(EDATE(DATE(YEAR(Setup!$B$5),MONTH(Setup!$B$5),1),10)),MIN($C8,DAY(EOMONTH(EDATE(DATE(YEAR(Setup!$B$5),MONTH(Setup!$B$5),1),10),0))))&lt;=Setup!$B$11),$B8,""),"")</f>
        <v/>
      </c>
      <c r="J18" s="24"/>
      <c r="K18" s="24"/>
      <c r="L18" s="24"/>
    </row>
    <row r="19" ht="20.25" customHeight="1">
      <c r="A19" s="24"/>
      <c r="B19" s="24"/>
      <c r="C19" s="24"/>
      <c r="D19" s="24"/>
      <c r="E19" s="24"/>
      <c r="F19" s="24"/>
      <c r="G19" s="24" t="str">
        <f>IF(AND($A8&lt;&gt;"",ISNUMBER($B8),$B8&gt;=0,ISNUMBER($C8),$C8&gt;=1,$C8&lt;=31,$C8=INT($C8),ISNUMBER(Setup!$B$5)),IF(AND(DATE(YEAR(EDATE(DATE(YEAR(Setup!$B$5),MONTH(Setup!$B$5),1),11)),MONTH(EDATE(DATE(YEAR(Setup!$B$5),MONTH(Setup!$B$5),1),11)),MIN($C8,DAY(EOMONTH(EDATE(DATE(YEAR(Setup!$B$5),MONTH(Setup!$B$5),1),11),0))))&gt;=Setup!$B$5,DATE(YEAR(EDATE(DATE(YEAR(Setup!$B$5),MONTH(Setup!$B$5),1),11)),MONTH(EDATE(DATE(YEAR(Setup!$B$5),MONTH(Setup!$B$5),1),11)),MIN($C8,DAY(EOMONTH(EDATE(DATE(YEAR(Setup!$B$5),MONTH(Setup!$B$5),1),11),0))))&lt;=Setup!$B$11),$A8,""),"")</f>
        <v/>
      </c>
      <c r="H19" s="32" t="str">
        <f>IF(AND($A8&lt;&gt;"",ISNUMBER($B8),$B8&gt;=0,ISNUMBER($C8),$C8&gt;=1,$C8&lt;=31,$C8=INT($C8),ISNUMBER(Setup!$B$5)),IF(AND(DATE(YEAR(EDATE(DATE(YEAR(Setup!$B$5),MONTH(Setup!$B$5),1),11)),MONTH(EDATE(DATE(YEAR(Setup!$B$5),MONTH(Setup!$B$5),1),11)),MIN($C8,DAY(EOMONTH(EDATE(DATE(YEAR(Setup!$B$5),MONTH(Setup!$B$5),1),11),0))))&gt;=Setup!$B$5,DATE(YEAR(EDATE(DATE(YEAR(Setup!$B$5),MONTH(Setup!$B$5),1),11)),MONTH(EDATE(DATE(YEAR(Setup!$B$5),MONTH(Setup!$B$5),1),11)),MIN($C8,DAY(EOMONTH(EDATE(DATE(YEAR(Setup!$B$5),MONTH(Setup!$B$5),1),11),0))))&lt;=Setup!$B$11),DATE(YEAR(EDATE(DATE(YEAR(Setup!$B$5),MONTH(Setup!$B$5),1),11)),MONTH(EDATE(DATE(YEAR(Setup!$B$5),MONTH(Setup!$B$5),1),11)),MIN($C8,DAY(EOMONTH(EDATE(DATE(YEAR(Setup!$B$5),MONTH(Setup!$B$5),1),11),0)))),""),"")</f>
        <v/>
      </c>
      <c r="I19" s="35" t="str">
        <f>IF(AND($A8&lt;&gt;"",ISNUMBER($B8),$B8&gt;=0,ISNUMBER($C8),$C8&gt;=1,$C8&lt;=31,$C8=INT($C8),ISNUMBER(Setup!$B$5)),IF(AND(DATE(YEAR(EDATE(DATE(YEAR(Setup!$B$5),MONTH(Setup!$B$5),1),11)),MONTH(EDATE(DATE(YEAR(Setup!$B$5),MONTH(Setup!$B$5),1),11)),MIN($C8,DAY(EOMONTH(EDATE(DATE(YEAR(Setup!$B$5),MONTH(Setup!$B$5),1),11),0))))&gt;=Setup!$B$5,DATE(YEAR(EDATE(DATE(YEAR(Setup!$B$5),MONTH(Setup!$B$5),1),11)),MONTH(EDATE(DATE(YEAR(Setup!$B$5),MONTH(Setup!$B$5),1),11)),MIN($C8,DAY(EOMONTH(EDATE(DATE(YEAR(Setup!$B$5),MONTH(Setup!$B$5),1),11),0))))&lt;=Setup!$B$11),$B8,""),"")</f>
        <v/>
      </c>
      <c r="J19" s="24"/>
      <c r="K19" s="24"/>
      <c r="L19" s="24"/>
    </row>
    <row r="20" ht="20.25" customHeight="1">
      <c r="A20" s="12" t="s">
        <v>92</v>
      </c>
      <c r="F20" s="24"/>
      <c r="G20" s="24" t="str">
        <f>IF(AND($A8&lt;&gt;"",ISNUMBER($B8),$B8&gt;=0,ISNUMBER($C8),$C8&gt;=1,$C8&lt;=31,$C8=INT($C8),ISNUMBER(Setup!$B$5)),IF(AND(DATE(YEAR(EDATE(DATE(YEAR(Setup!$B$5),MONTH(Setup!$B$5),1),12)),MONTH(EDATE(DATE(YEAR(Setup!$B$5),MONTH(Setup!$B$5),1),12)),MIN($C8,DAY(EOMONTH(EDATE(DATE(YEAR(Setup!$B$5),MONTH(Setup!$B$5),1),12),0))))&gt;=Setup!$B$5,DATE(YEAR(EDATE(DATE(YEAR(Setup!$B$5),MONTH(Setup!$B$5),1),12)),MONTH(EDATE(DATE(YEAR(Setup!$B$5),MONTH(Setup!$B$5),1),12)),MIN($C8,DAY(EOMONTH(EDATE(DATE(YEAR(Setup!$B$5),MONTH(Setup!$B$5),1),12),0))))&lt;=Setup!$B$11),$A8,""),"")</f>
        <v/>
      </c>
      <c r="H20" s="32" t="str">
        <f>IF(AND($A8&lt;&gt;"",ISNUMBER($B8),$B8&gt;=0,ISNUMBER($C8),$C8&gt;=1,$C8&lt;=31,$C8=INT($C8),ISNUMBER(Setup!$B$5)),IF(AND(DATE(YEAR(EDATE(DATE(YEAR(Setup!$B$5),MONTH(Setup!$B$5),1),12)),MONTH(EDATE(DATE(YEAR(Setup!$B$5),MONTH(Setup!$B$5),1),12)),MIN($C8,DAY(EOMONTH(EDATE(DATE(YEAR(Setup!$B$5),MONTH(Setup!$B$5),1),12),0))))&gt;=Setup!$B$5,DATE(YEAR(EDATE(DATE(YEAR(Setup!$B$5),MONTH(Setup!$B$5),1),12)),MONTH(EDATE(DATE(YEAR(Setup!$B$5),MONTH(Setup!$B$5),1),12)),MIN($C8,DAY(EOMONTH(EDATE(DATE(YEAR(Setup!$B$5),MONTH(Setup!$B$5),1),12),0))))&lt;=Setup!$B$11),DATE(YEAR(EDATE(DATE(YEAR(Setup!$B$5),MONTH(Setup!$B$5),1),12)),MONTH(EDATE(DATE(YEAR(Setup!$B$5),MONTH(Setup!$B$5),1),12)),MIN($C8,DAY(EOMONTH(EDATE(DATE(YEAR(Setup!$B$5),MONTH(Setup!$B$5),1),12),0)))),""),"")</f>
        <v/>
      </c>
      <c r="I20" s="35" t="str">
        <f>IF(AND($A8&lt;&gt;"",ISNUMBER($B8),$B8&gt;=0,ISNUMBER($C8),$C8&gt;=1,$C8&lt;=31,$C8=INT($C8),ISNUMBER(Setup!$B$5)),IF(AND(DATE(YEAR(EDATE(DATE(YEAR(Setup!$B$5),MONTH(Setup!$B$5),1),12)),MONTH(EDATE(DATE(YEAR(Setup!$B$5),MONTH(Setup!$B$5),1),12)),MIN($C8,DAY(EOMONTH(EDATE(DATE(YEAR(Setup!$B$5),MONTH(Setup!$B$5),1),12),0))))&gt;=Setup!$B$5,DATE(YEAR(EDATE(DATE(YEAR(Setup!$B$5),MONTH(Setup!$B$5),1),12)),MONTH(EDATE(DATE(YEAR(Setup!$B$5),MONTH(Setup!$B$5),1),12)),MIN($C8,DAY(EOMONTH(EDATE(DATE(YEAR(Setup!$B$5),MONTH(Setup!$B$5),1),12),0))))&lt;=Setup!$B$11),$B8,""),"")</f>
        <v/>
      </c>
      <c r="J20" s="24"/>
      <c r="K20" s="24"/>
      <c r="L20" s="24"/>
    </row>
    <row r="21" ht="20.25" customHeight="1">
      <c r="F21" s="24"/>
      <c r="G21" s="24" t="str">
        <f>IF(AND($A9&lt;&gt;"",ISNUMBER($B9),$B9&gt;=0,ISNUMBER($C9),$C9&gt;=1,$C9&lt;=31,$C9=INT($C9),ISNUMBER(Setup!$B$5)),IF(AND(DATE(YEAR(EDATE(DATE(YEAR(Setup!$B$5),MONTH(Setup!$B$5),1),0)),MONTH(EDATE(DATE(YEAR(Setup!$B$5),MONTH(Setup!$B$5),1),0)),MIN($C9,DAY(EOMONTH(EDATE(DATE(YEAR(Setup!$B$5),MONTH(Setup!$B$5),1),0),0))))&gt;=Setup!$B$5,DATE(YEAR(EDATE(DATE(YEAR(Setup!$B$5),MONTH(Setup!$B$5),1),0)),MONTH(EDATE(DATE(YEAR(Setup!$B$5),MONTH(Setup!$B$5),1),0)),MIN($C9,DAY(EOMONTH(EDATE(DATE(YEAR(Setup!$B$5),MONTH(Setup!$B$5),1),0),0))))&lt;=Setup!$B$11),$A9,""),"")</f>
        <v/>
      </c>
      <c r="H21" s="32" t="str">
        <f>IF(AND($A9&lt;&gt;"",ISNUMBER($B9),$B9&gt;=0,ISNUMBER($C9),$C9&gt;=1,$C9&lt;=31,$C9=INT($C9),ISNUMBER(Setup!$B$5)),IF(AND(DATE(YEAR(EDATE(DATE(YEAR(Setup!$B$5),MONTH(Setup!$B$5),1),0)),MONTH(EDATE(DATE(YEAR(Setup!$B$5),MONTH(Setup!$B$5),1),0)),MIN($C9,DAY(EOMONTH(EDATE(DATE(YEAR(Setup!$B$5),MONTH(Setup!$B$5),1),0),0))))&gt;=Setup!$B$5,DATE(YEAR(EDATE(DATE(YEAR(Setup!$B$5),MONTH(Setup!$B$5),1),0)),MONTH(EDATE(DATE(YEAR(Setup!$B$5),MONTH(Setup!$B$5),1),0)),MIN($C9,DAY(EOMONTH(EDATE(DATE(YEAR(Setup!$B$5),MONTH(Setup!$B$5),1),0),0))))&lt;=Setup!$B$11),DATE(YEAR(EDATE(DATE(YEAR(Setup!$B$5),MONTH(Setup!$B$5),1),0)),MONTH(EDATE(DATE(YEAR(Setup!$B$5),MONTH(Setup!$B$5),1),0)),MIN($C9,DAY(EOMONTH(EDATE(DATE(YEAR(Setup!$B$5),MONTH(Setup!$B$5),1),0),0)))),""),"")</f>
        <v/>
      </c>
      <c r="I21" s="35" t="str">
        <f>IF(AND($A9&lt;&gt;"",ISNUMBER($B9),$B9&gt;=0,ISNUMBER($C9),$C9&gt;=1,$C9&lt;=31,$C9=INT($C9),ISNUMBER(Setup!$B$5)),IF(AND(DATE(YEAR(EDATE(DATE(YEAR(Setup!$B$5),MONTH(Setup!$B$5),1),0)),MONTH(EDATE(DATE(YEAR(Setup!$B$5),MONTH(Setup!$B$5),1),0)),MIN($C9,DAY(EOMONTH(EDATE(DATE(YEAR(Setup!$B$5),MONTH(Setup!$B$5),1),0),0))))&gt;=Setup!$B$5,DATE(YEAR(EDATE(DATE(YEAR(Setup!$B$5),MONTH(Setup!$B$5),1),0)),MONTH(EDATE(DATE(YEAR(Setup!$B$5),MONTH(Setup!$B$5),1),0)),MIN($C9,DAY(EOMONTH(EDATE(DATE(YEAR(Setup!$B$5),MONTH(Setup!$B$5),1),0),0))))&lt;=Setup!$B$11),$B9,""),"")</f>
        <v/>
      </c>
      <c r="J21" s="24"/>
      <c r="K21" s="24"/>
      <c r="L21" s="24"/>
    </row>
    <row r="22" ht="20.25" customHeight="1">
      <c r="F22" s="24"/>
      <c r="G22" s="24" t="str">
        <f>IF(AND($A9&lt;&gt;"",ISNUMBER($B9),$B9&gt;=0,ISNUMBER($C9),$C9&gt;=1,$C9&lt;=31,$C9=INT($C9),ISNUMBER(Setup!$B$5)),IF(AND(DATE(YEAR(EDATE(DATE(YEAR(Setup!$B$5),MONTH(Setup!$B$5),1),1)),MONTH(EDATE(DATE(YEAR(Setup!$B$5),MONTH(Setup!$B$5),1),1)),MIN($C9,DAY(EOMONTH(EDATE(DATE(YEAR(Setup!$B$5),MONTH(Setup!$B$5),1),1),0))))&gt;=Setup!$B$5,DATE(YEAR(EDATE(DATE(YEAR(Setup!$B$5),MONTH(Setup!$B$5),1),1)),MONTH(EDATE(DATE(YEAR(Setup!$B$5),MONTH(Setup!$B$5),1),1)),MIN($C9,DAY(EOMONTH(EDATE(DATE(YEAR(Setup!$B$5),MONTH(Setup!$B$5),1),1),0))))&lt;=Setup!$B$11),$A9,""),"")</f>
        <v/>
      </c>
      <c r="H22" s="32" t="str">
        <f>IF(AND($A9&lt;&gt;"",ISNUMBER($B9),$B9&gt;=0,ISNUMBER($C9),$C9&gt;=1,$C9&lt;=31,$C9=INT($C9),ISNUMBER(Setup!$B$5)),IF(AND(DATE(YEAR(EDATE(DATE(YEAR(Setup!$B$5),MONTH(Setup!$B$5),1),1)),MONTH(EDATE(DATE(YEAR(Setup!$B$5),MONTH(Setup!$B$5),1),1)),MIN($C9,DAY(EOMONTH(EDATE(DATE(YEAR(Setup!$B$5),MONTH(Setup!$B$5),1),1),0))))&gt;=Setup!$B$5,DATE(YEAR(EDATE(DATE(YEAR(Setup!$B$5),MONTH(Setup!$B$5),1),1)),MONTH(EDATE(DATE(YEAR(Setup!$B$5),MONTH(Setup!$B$5),1),1)),MIN($C9,DAY(EOMONTH(EDATE(DATE(YEAR(Setup!$B$5),MONTH(Setup!$B$5),1),1),0))))&lt;=Setup!$B$11),DATE(YEAR(EDATE(DATE(YEAR(Setup!$B$5),MONTH(Setup!$B$5),1),1)),MONTH(EDATE(DATE(YEAR(Setup!$B$5),MONTH(Setup!$B$5),1),1)),MIN($C9,DAY(EOMONTH(EDATE(DATE(YEAR(Setup!$B$5),MONTH(Setup!$B$5),1),1),0)))),""),"")</f>
        <v/>
      </c>
      <c r="I22" s="35" t="str">
        <f>IF(AND($A9&lt;&gt;"",ISNUMBER($B9),$B9&gt;=0,ISNUMBER($C9),$C9&gt;=1,$C9&lt;=31,$C9=INT($C9),ISNUMBER(Setup!$B$5)),IF(AND(DATE(YEAR(EDATE(DATE(YEAR(Setup!$B$5),MONTH(Setup!$B$5),1),1)),MONTH(EDATE(DATE(YEAR(Setup!$B$5),MONTH(Setup!$B$5),1),1)),MIN($C9,DAY(EOMONTH(EDATE(DATE(YEAR(Setup!$B$5),MONTH(Setup!$B$5),1),1),0))))&gt;=Setup!$B$5,DATE(YEAR(EDATE(DATE(YEAR(Setup!$B$5),MONTH(Setup!$B$5),1),1)),MONTH(EDATE(DATE(YEAR(Setup!$B$5),MONTH(Setup!$B$5),1),1)),MIN($C9,DAY(EOMONTH(EDATE(DATE(YEAR(Setup!$B$5),MONTH(Setup!$B$5),1),1),0))))&lt;=Setup!$B$11),$B9,""),"")</f>
        <v/>
      </c>
      <c r="J22" s="24"/>
      <c r="K22" s="24"/>
      <c r="L22" s="24"/>
    </row>
    <row r="23" ht="20.25" customHeight="1">
      <c r="A23" s="24"/>
      <c r="B23" s="24"/>
      <c r="C23" s="24"/>
      <c r="D23" s="24"/>
      <c r="E23" s="24"/>
      <c r="F23" s="24"/>
      <c r="G23" s="24" t="str">
        <f>IF(AND($A9&lt;&gt;"",ISNUMBER($B9),$B9&gt;=0,ISNUMBER($C9),$C9&gt;=1,$C9&lt;=31,$C9=INT($C9),ISNUMBER(Setup!$B$5)),IF(AND(DATE(YEAR(EDATE(DATE(YEAR(Setup!$B$5),MONTH(Setup!$B$5),1),2)),MONTH(EDATE(DATE(YEAR(Setup!$B$5),MONTH(Setup!$B$5),1),2)),MIN($C9,DAY(EOMONTH(EDATE(DATE(YEAR(Setup!$B$5),MONTH(Setup!$B$5),1),2),0))))&gt;=Setup!$B$5,DATE(YEAR(EDATE(DATE(YEAR(Setup!$B$5),MONTH(Setup!$B$5),1),2)),MONTH(EDATE(DATE(YEAR(Setup!$B$5),MONTH(Setup!$B$5),1),2)),MIN($C9,DAY(EOMONTH(EDATE(DATE(YEAR(Setup!$B$5),MONTH(Setup!$B$5),1),2),0))))&lt;=Setup!$B$11),$A9,""),"")</f>
        <v/>
      </c>
      <c r="H23" s="32" t="str">
        <f>IF(AND($A9&lt;&gt;"",ISNUMBER($B9),$B9&gt;=0,ISNUMBER($C9),$C9&gt;=1,$C9&lt;=31,$C9=INT($C9),ISNUMBER(Setup!$B$5)),IF(AND(DATE(YEAR(EDATE(DATE(YEAR(Setup!$B$5),MONTH(Setup!$B$5),1),2)),MONTH(EDATE(DATE(YEAR(Setup!$B$5),MONTH(Setup!$B$5),1),2)),MIN($C9,DAY(EOMONTH(EDATE(DATE(YEAR(Setup!$B$5),MONTH(Setup!$B$5),1),2),0))))&gt;=Setup!$B$5,DATE(YEAR(EDATE(DATE(YEAR(Setup!$B$5),MONTH(Setup!$B$5),1),2)),MONTH(EDATE(DATE(YEAR(Setup!$B$5),MONTH(Setup!$B$5),1),2)),MIN($C9,DAY(EOMONTH(EDATE(DATE(YEAR(Setup!$B$5),MONTH(Setup!$B$5),1),2),0))))&lt;=Setup!$B$11),DATE(YEAR(EDATE(DATE(YEAR(Setup!$B$5),MONTH(Setup!$B$5),1),2)),MONTH(EDATE(DATE(YEAR(Setup!$B$5),MONTH(Setup!$B$5),1),2)),MIN($C9,DAY(EOMONTH(EDATE(DATE(YEAR(Setup!$B$5),MONTH(Setup!$B$5),1),2),0)))),""),"")</f>
        <v/>
      </c>
      <c r="I23" s="35" t="str">
        <f>IF(AND($A9&lt;&gt;"",ISNUMBER($B9),$B9&gt;=0,ISNUMBER($C9),$C9&gt;=1,$C9&lt;=31,$C9=INT($C9),ISNUMBER(Setup!$B$5)),IF(AND(DATE(YEAR(EDATE(DATE(YEAR(Setup!$B$5),MONTH(Setup!$B$5),1),2)),MONTH(EDATE(DATE(YEAR(Setup!$B$5),MONTH(Setup!$B$5),1),2)),MIN($C9,DAY(EOMONTH(EDATE(DATE(YEAR(Setup!$B$5),MONTH(Setup!$B$5),1),2),0))))&gt;=Setup!$B$5,DATE(YEAR(EDATE(DATE(YEAR(Setup!$B$5),MONTH(Setup!$B$5),1),2)),MONTH(EDATE(DATE(YEAR(Setup!$B$5),MONTH(Setup!$B$5),1),2)),MIN($C9,DAY(EOMONTH(EDATE(DATE(YEAR(Setup!$B$5),MONTH(Setup!$B$5),1),2),0))))&lt;=Setup!$B$11),$B9,""),"")</f>
        <v/>
      </c>
      <c r="J23" s="24"/>
      <c r="K23" s="24"/>
      <c r="L23" s="24"/>
    </row>
    <row r="24" ht="20.25" customHeight="1">
      <c r="A24" s="24"/>
      <c r="B24" s="24"/>
      <c r="C24" s="24"/>
      <c r="D24" s="24"/>
      <c r="E24" s="24"/>
      <c r="F24" s="24"/>
      <c r="G24" s="24" t="str">
        <f>IF(AND($A9&lt;&gt;"",ISNUMBER($B9),$B9&gt;=0,ISNUMBER($C9),$C9&gt;=1,$C9&lt;=31,$C9=INT($C9),ISNUMBER(Setup!$B$5)),IF(AND(DATE(YEAR(EDATE(DATE(YEAR(Setup!$B$5),MONTH(Setup!$B$5),1),3)),MONTH(EDATE(DATE(YEAR(Setup!$B$5),MONTH(Setup!$B$5),1),3)),MIN($C9,DAY(EOMONTH(EDATE(DATE(YEAR(Setup!$B$5),MONTH(Setup!$B$5),1),3),0))))&gt;=Setup!$B$5,DATE(YEAR(EDATE(DATE(YEAR(Setup!$B$5),MONTH(Setup!$B$5),1),3)),MONTH(EDATE(DATE(YEAR(Setup!$B$5),MONTH(Setup!$B$5),1),3)),MIN($C9,DAY(EOMONTH(EDATE(DATE(YEAR(Setup!$B$5),MONTH(Setup!$B$5),1),3),0))))&lt;=Setup!$B$11),$A9,""),"")</f>
        <v/>
      </c>
      <c r="H24" s="32" t="str">
        <f>IF(AND($A9&lt;&gt;"",ISNUMBER($B9),$B9&gt;=0,ISNUMBER($C9),$C9&gt;=1,$C9&lt;=31,$C9=INT($C9),ISNUMBER(Setup!$B$5)),IF(AND(DATE(YEAR(EDATE(DATE(YEAR(Setup!$B$5),MONTH(Setup!$B$5),1),3)),MONTH(EDATE(DATE(YEAR(Setup!$B$5),MONTH(Setup!$B$5),1),3)),MIN($C9,DAY(EOMONTH(EDATE(DATE(YEAR(Setup!$B$5),MONTH(Setup!$B$5),1),3),0))))&gt;=Setup!$B$5,DATE(YEAR(EDATE(DATE(YEAR(Setup!$B$5),MONTH(Setup!$B$5),1),3)),MONTH(EDATE(DATE(YEAR(Setup!$B$5),MONTH(Setup!$B$5),1),3)),MIN($C9,DAY(EOMONTH(EDATE(DATE(YEAR(Setup!$B$5),MONTH(Setup!$B$5),1),3),0))))&lt;=Setup!$B$11),DATE(YEAR(EDATE(DATE(YEAR(Setup!$B$5),MONTH(Setup!$B$5),1),3)),MONTH(EDATE(DATE(YEAR(Setup!$B$5),MONTH(Setup!$B$5),1),3)),MIN($C9,DAY(EOMONTH(EDATE(DATE(YEAR(Setup!$B$5),MONTH(Setup!$B$5),1),3),0)))),""),"")</f>
        <v/>
      </c>
      <c r="I24" s="35" t="str">
        <f>IF(AND($A9&lt;&gt;"",ISNUMBER($B9),$B9&gt;=0,ISNUMBER($C9),$C9&gt;=1,$C9&lt;=31,$C9=INT($C9),ISNUMBER(Setup!$B$5)),IF(AND(DATE(YEAR(EDATE(DATE(YEAR(Setup!$B$5),MONTH(Setup!$B$5),1),3)),MONTH(EDATE(DATE(YEAR(Setup!$B$5),MONTH(Setup!$B$5),1),3)),MIN($C9,DAY(EOMONTH(EDATE(DATE(YEAR(Setup!$B$5),MONTH(Setup!$B$5),1),3),0))))&gt;=Setup!$B$5,DATE(YEAR(EDATE(DATE(YEAR(Setup!$B$5),MONTH(Setup!$B$5),1),3)),MONTH(EDATE(DATE(YEAR(Setup!$B$5),MONTH(Setup!$B$5),1),3)),MIN($C9,DAY(EOMONTH(EDATE(DATE(YEAR(Setup!$B$5),MONTH(Setup!$B$5),1),3),0))))&lt;=Setup!$B$11),$B9,""),"")</f>
        <v/>
      </c>
      <c r="J24" s="24"/>
      <c r="K24" s="24"/>
      <c r="L24" s="24"/>
    </row>
    <row r="25" ht="20.25" customHeight="1">
      <c r="A25" s="12" t="s">
        <v>103</v>
      </c>
      <c r="F25" s="24"/>
      <c r="G25" s="24" t="str">
        <f>IF(AND($A9&lt;&gt;"",ISNUMBER($B9),$B9&gt;=0,ISNUMBER($C9),$C9&gt;=1,$C9&lt;=31,$C9=INT($C9),ISNUMBER(Setup!$B$5)),IF(AND(DATE(YEAR(EDATE(DATE(YEAR(Setup!$B$5),MONTH(Setup!$B$5),1),4)),MONTH(EDATE(DATE(YEAR(Setup!$B$5),MONTH(Setup!$B$5),1),4)),MIN($C9,DAY(EOMONTH(EDATE(DATE(YEAR(Setup!$B$5),MONTH(Setup!$B$5),1),4),0))))&gt;=Setup!$B$5,DATE(YEAR(EDATE(DATE(YEAR(Setup!$B$5),MONTH(Setup!$B$5),1),4)),MONTH(EDATE(DATE(YEAR(Setup!$B$5),MONTH(Setup!$B$5),1),4)),MIN($C9,DAY(EOMONTH(EDATE(DATE(YEAR(Setup!$B$5),MONTH(Setup!$B$5),1),4),0))))&lt;=Setup!$B$11),$A9,""),"")</f>
        <v/>
      </c>
      <c r="H25" s="32" t="str">
        <f>IF(AND($A9&lt;&gt;"",ISNUMBER($B9),$B9&gt;=0,ISNUMBER($C9),$C9&gt;=1,$C9&lt;=31,$C9=INT($C9),ISNUMBER(Setup!$B$5)),IF(AND(DATE(YEAR(EDATE(DATE(YEAR(Setup!$B$5),MONTH(Setup!$B$5),1),4)),MONTH(EDATE(DATE(YEAR(Setup!$B$5),MONTH(Setup!$B$5),1),4)),MIN($C9,DAY(EOMONTH(EDATE(DATE(YEAR(Setup!$B$5),MONTH(Setup!$B$5),1),4),0))))&gt;=Setup!$B$5,DATE(YEAR(EDATE(DATE(YEAR(Setup!$B$5),MONTH(Setup!$B$5),1),4)),MONTH(EDATE(DATE(YEAR(Setup!$B$5),MONTH(Setup!$B$5),1),4)),MIN($C9,DAY(EOMONTH(EDATE(DATE(YEAR(Setup!$B$5),MONTH(Setup!$B$5),1),4),0))))&lt;=Setup!$B$11),DATE(YEAR(EDATE(DATE(YEAR(Setup!$B$5),MONTH(Setup!$B$5),1),4)),MONTH(EDATE(DATE(YEAR(Setup!$B$5),MONTH(Setup!$B$5),1),4)),MIN($C9,DAY(EOMONTH(EDATE(DATE(YEAR(Setup!$B$5),MONTH(Setup!$B$5),1),4),0)))),""),"")</f>
        <v/>
      </c>
      <c r="I25" s="35" t="str">
        <f>IF(AND($A9&lt;&gt;"",ISNUMBER($B9),$B9&gt;=0,ISNUMBER($C9),$C9&gt;=1,$C9&lt;=31,$C9=INT($C9),ISNUMBER(Setup!$B$5)),IF(AND(DATE(YEAR(EDATE(DATE(YEAR(Setup!$B$5),MONTH(Setup!$B$5),1),4)),MONTH(EDATE(DATE(YEAR(Setup!$B$5),MONTH(Setup!$B$5),1),4)),MIN($C9,DAY(EOMONTH(EDATE(DATE(YEAR(Setup!$B$5),MONTH(Setup!$B$5),1),4),0))))&gt;=Setup!$B$5,DATE(YEAR(EDATE(DATE(YEAR(Setup!$B$5),MONTH(Setup!$B$5),1),4)),MONTH(EDATE(DATE(YEAR(Setup!$B$5),MONTH(Setup!$B$5),1),4)),MIN($C9,DAY(EOMONTH(EDATE(DATE(YEAR(Setup!$B$5),MONTH(Setup!$B$5),1),4),0))))&lt;=Setup!$B$11),$B9,""),"")</f>
        <v/>
      </c>
      <c r="J25" s="24"/>
      <c r="K25" s="24"/>
      <c r="L25" s="24"/>
    </row>
    <row r="26" ht="20.25" customHeight="1">
      <c r="F26" s="24"/>
      <c r="G26" s="24" t="str">
        <f>IF(AND($A9&lt;&gt;"",ISNUMBER($B9),$B9&gt;=0,ISNUMBER($C9),$C9&gt;=1,$C9&lt;=31,$C9=INT($C9),ISNUMBER(Setup!$B$5)),IF(AND(DATE(YEAR(EDATE(DATE(YEAR(Setup!$B$5),MONTH(Setup!$B$5),1),5)),MONTH(EDATE(DATE(YEAR(Setup!$B$5),MONTH(Setup!$B$5),1),5)),MIN($C9,DAY(EOMONTH(EDATE(DATE(YEAR(Setup!$B$5),MONTH(Setup!$B$5),1),5),0))))&gt;=Setup!$B$5,DATE(YEAR(EDATE(DATE(YEAR(Setup!$B$5),MONTH(Setup!$B$5),1),5)),MONTH(EDATE(DATE(YEAR(Setup!$B$5),MONTH(Setup!$B$5),1),5)),MIN($C9,DAY(EOMONTH(EDATE(DATE(YEAR(Setup!$B$5),MONTH(Setup!$B$5),1),5),0))))&lt;=Setup!$B$11),$A9,""),"")</f>
        <v/>
      </c>
      <c r="H26" s="32" t="str">
        <f>IF(AND($A9&lt;&gt;"",ISNUMBER($B9),$B9&gt;=0,ISNUMBER($C9),$C9&gt;=1,$C9&lt;=31,$C9=INT($C9),ISNUMBER(Setup!$B$5)),IF(AND(DATE(YEAR(EDATE(DATE(YEAR(Setup!$B$5),MONTH(Setup!$B$5),1),5)),MONTH(EDATE(DATE(YEAR(Setup!$B$5),MONTH(Setup!$B$5),1),5)),MIN($C9,DAY(EOMONTH(EDATE(DATE(YEAR(Setup!$B$5),MONTH(Setup!$B$5),1),5),0))))&gt;=Setup!$B$5,DATE(YEAR(EDATE(DATE(YEAR(Setup!$B$5),MONTH(Setup!$B$5),1),5)),MONTH(EDATE(DATE(YEAR(Setup!$B$5),MONTH(Setup!$B$5),1),5)),MIN($C9,DAY(EOMONTH(EDATE(DATE(YEAR(Setup!$B$5),MONTH(Setup!$B$5),1),5),0))))&lt;=Setup!$B$11),DATE(YEAR(EDATE(DATE(YEAR(Setup!$B$5),MONTH(Setup!$B$5),1),5)),MONTH(EDATE(DATE(YEAR(Setup!$B$5),MONTH(Setup!$B$5),1),5)),MIN($C9,DAY(EOMONTH(EDATE(DATE(YEAR(Setup!$B$5),MONTH(Setup!$B$5),1),5),0)))),""),"")</f>
        <v/>
      </c>
      <c r="I26" s="35" t="str">
        <f>IF(AND($A9&lt;&gt;"",ISNUMBER($B9),$B9&gt;=0,ISNUMBER($C9),$C9&gt;=1,$C9&lt;=31,$C9=INT($C9),ISNUMBER(Setup!$B$5)),IF(AND(DATE(YEAR(EDATE(DATE(YEAR(Setup!$B$5),MONTH(Setup!$B$5),1),5)),MONTH(EDATE(DATE(YEAR(Setup!$B$5),MONTH(Setup!$B$5),1),5)),MIN($C9,DAY(EOMONTH(EDATE(DATE(YEAR(Setup!$B$5),MONTH(Setup!$B$5),1),5),0))))&gt;=Setup!$B$5,DATE(YEAR(EDATE(DATE(YEAR(Setup!$B$5),MONTH(Setup!$B$5),1),5)),MONTH(EDATE(DATE(YEAR(Setup!$B$5),MONTH(Setup!$B$5),1),5)),MIN($C9,DAY(EOMONTH(EDATE(DATE(YEAR(Setup!$B$5),MONTH(Setup!$B$5),1),5),0))))&lt;=Setup!$B$11),$B9,""),"")</f>
        <v/>
      </c>
      <c r="J26" s="24"/>
      <c r="K26" s="24"/>
      <c r="L26" s="24"/>
    </row>
    <row r="27" ht="20.25" customHeight="1">
      <c r="F27" s="24"/>
      <c r="G27" s="24" t="str">
        <f>IF(AND($A9&lt;&gt;"",ISNUMBER($B9),$B9&gt;=0,ISNUMBER($C9),$C9&gt;=1,$C9&lt;=31,$C9=INT($C9),ISNUMBER(Setup!$B$5)),IF(AND(DATE(YEAR(EDATE(DATE(YEAR(Setup!$B$5),MONTH(Setup!$B$5),1),6)),MONTH(EDATE(DATE(YEAR(Setup!$B$5),MONTH(Setup!$B$5),1),6)),MIN($C9,DAY(EOMONTH(EDATE(DATE(YEAR(Setup!$B$5),MONTH(Setup!$B$5),1),6),0))))&gt;=Setup!$B$5,DATE(YEAR(EDATE(DATE(YEAR(Setup!$B$5),MONTH(Setup!$B$5),1),6)),MONTH(EDATE(DATE(YEAR(Setup!$B$5),MONTH(Setup!$B$5),1),6)),MIN($C9,DAY(EOMONTH(EDATE(DATE(YEAR(Setup!$B$5),MONTH(Setup!$B$5),1),6),0))))&lt;=Setup!$B$11),$A9,""),"")</f>
        <v/>
      </c>
      <c r="H27" s="32" t="str">
        <f>IF(AND($A9&lt;&gt;"",ISNUMBER($B9),$B9&gt;=0,ISNUMBER($C9),$C9&gt;=1,$C9&lt;=31,$C9=INT($C9),ISNUMBER(Setup!$B$5)),IF(AND(DATE(YEAR(EDATE(DATE(YEAR(Setup!$B$5),MONTH(Setup!$B$5),1),6)),MONTH(EDATE(DATE(YEAR(Setup!$B$5),MONTH(Setup!$B$5),1),6)),MIN($C9,DAY(EOMONTH(EDATE(DATE(YEAR(Setup!$B$5),MONTH(Setup!$B$5),1),6),0))))&gt;=Setup!$B$5,DATE(YEAR(EDATE(DATE(YEAR(Setup!$B$5),MONTH(Setup!$B$5),1),6)),MONTH(EDATE(DATE(YEAR(Setup!$B$5),MONTH(Setup!$B$5),1),6)),MIN($C9,DAY(EOMONTH(EDATE(DATE(YEAR(Setup!$B$5),MONTH(Setup!$B$5),1),6),0))))&lt;=Setup!$B$11),DATE(YEAR(EDATE(DATE(YEAR(Setup!$B$5),MONTH(Setup!$B$5),1),6)),MONTH(EDATE(DATE(YEAR(Setup!$B$5),MONTH(Setup!$B$5),1),6)),MIN($C9,DAY(EOMONTH(EDATE(DATE(YEAR(Setup!$B$5),MONTH(Setup!$B$5),1),6),0)))),""),"")</f>
        <v/>
      </c>
      <c r="I27" s="35" t="str">
        <f>IF(AND($A9&lt;&gt;"",ISNUMBER($B9),$B9&gt;=0,ISNUMBER($C9),$C9&gt;=1,$C9&lt;=31,$C9=INT($C9),ISNUMBER(Setup!$B$5)),IF(AND(DATE(YEAR(EDATE(DATE(YEAR(Setup!$B$5),MONTH(Setup!$B$5),1),6)),MONTH(EDATE(DATE(YEAR(Setup!$B$5),MONTH(Setup!$B$5),1),6)),MIN($C9,DAY(EOMONTH(EDATE(DATE(YEAR(Setup!$B$5),MONTH(Setup!$B$5),1),6),0))))&gt;=Setup!$B$5,DATE(YEAR(EDATE(DATE(YEAR(Setup!$B$5),MONTH(Setup!$B$5),1),6)),MONTH(EDATE(DATE(YEAR(Setup!$B$5),MONTH(Setup!$B$5),1),6)),MIN($C9,DAY(EOMONTH(EDATE(DATE(YEAR(Setup!$B$5),MONTH(Setup!$B$5),1),6),0))))&lt;=Setup!$B$11),$B9,""),"")</f>
        <v/>
      </c>
      <c r="J27" s="24"/>
      <c r="K27" s="24"/>
      <c r="L27" s="24"/>
    </row>
    <row r="28" ht="20.25" customHeight="1">
      <c r="F28" s="24"/>
      <c r="G28" s="24" t="str">
        <f>IF(AND($A9&lt;&gt;"",ISNUMBER($B9),$B9&gt;=0,ISNUMBER($C9),$C9&gt;=1,$C9&lt;=31,$C9=INT($C9),ISNUMBER(Setup!$B$5)),IF(AND(DATE(YEAR(EDATE(DATE(YEAR(Setup!$B$5),MONTH(Setup!$B$5),1),7)),MONTH(EDATE(DATE(YEAR(Setup!$B$5),MONTH(Setup!$B$5),1),7)),MIN($C9,DAY(EOMONTH(EDATE(DATE(YEAR(Setup!$B$5),MONTH(Setup!$B$5),1),7),0))))&gt;=Setup!$B$5,DATE(YEAR(EDATE(DATE(YEAR(Setup!$B$5),MONTH(Setup!$B$5),1),7)),MONTH(EDATE(DATE(YEAR(Setup!$B$5),MONTH(Setup!$B$5),1),7)),MIN($C9,DAY(EOMONTH(EDATE(DATE(YEAR(Setup!$B$5),MONTH(Setup!$B$5),1),7),0))))&lt;=Setup!$B$11),$A9,""),"")</f>
        <v/>
      </c>
      <c r="H28" s="32" t="str">
        <f>IF(AND($A9&lt;&gt;"",ISNUMBER($B9),$B9&gt;=0,ISNUMBER($C9),$C9&gt;=1,$C9&lt;=31,$C9=INT($C9),ISNUMBER(Setup!$B$5)),IF(AND(DATE(YEAR(EDATE(DATE(YEAR(Setup!$B$5),MONTH(Setup!$B$5),1),7)),MONTH(EDATE(DATE(YEAR(Setup!$B$5),MONTH(Setup!$B$5),1),7)),MIN($C9,DAY(EOMONTH(EDATE(DATE(YEAR(Setup!$B$5),MONTH(Setup!$B$5),1),7),0))))&gt;=Setup!$B$5,DATE(YEAR(EDATE(DATE(YEAR(Setup!$B$5),MONTH(Setup!$B$5),1),7)),MONTH(EDATE(DATE(YEAR(Setup!$B$5),MONTH(Setup!$B$5),1),7)),MIN($C9,DAY(EOMONTH(EDATE(DATE(YEAR(Setup!$B$5),MONTH(Setup!$B$5),1),7),0))))&lt;=Setup!$B$11),DATE(YEAR(EDATE(DATE(YEAR(Setup!$B$5),MONTH(Setup!$B$5),1),7)),MONTH(EDATE(DATE(YEAR(Setup!$B$5),MONTH(Setup!$B$5),1),7)),MIN($C9,DAY(EOMONTH(EDATE(DATE(YEAR(Setup!$B$5),MONTH(Setup!$B$5),1),7),0)))),""),"")</f>
        <v/>
      </c>
      <c r="I28" s="35" t="str">
        <f>IF(AND($A9&lt;&gt;"",ISNUMBER($B9),$B9&gt;=0,ISNUMBER($C9),$C9&gt;=1,$C9&lt;=31,$C9=INT($C9),ISNUMBER(Setup!$B$5)),IF(AND(DATE(YEAR(EDATE(DATE(YEAR(Setup!$B$5),MONTH(Setup!$B$5),1),7)),MONTH(EDATE(DATE(YEAR(Setup!$B$5),MONTH(Setup!$B$5),1),7)),MIN($C9,DAY(EOMONTH(EDATE(DATE(YEAR(Setup!$B$5),MONTH(Setup!$B$5),1),7),0))))&gt;=Setup!$B$5,DATE(YEAR(EDATE(DATE(YEAR(Setup!$B$5),MONTH(Setup!$B$5),1),7)),MONTH(EDATE(DATE(YEAR(Setup!$B$5),MONTH(Setup!$B$5),1),7)),MIN($C9,DAY(EOMONTH(EDATE(DATE(YEAR(Setup!$B$5),MONTH(Setup!$B$5),1),7),0))))&lt;=Setup!$B$11),$B9,""),"")</f>
        <v/>
      </c>
      <c r="J28" s="24"/>
      <c r="K28" s="24"/>
      <c r="L28" s="24"/>
    </row>
    <row r="29" ht="20.25" customHeight="1">
      <c r="A29" s="24"/>
      <c r="B29" s="24"/>
      <c r="C29" s="24"/>
      <c r="D29" s="24"/>
      <c r="E29" s="24"/>
      <c r="F29" s="24"/>
      <c r="G29" s="24" t="str">
        <f>IF(AND($A9&lt;&gt;"",ISNUMBER($B9),$B9&gt;=0,ISNUMBER($C9),$C9&gt;=1,$C9&lt;=31,$C9=INT($C9),ISNUMBER(Setup!$B$5)),IF(AND(DATE(YEAR(EDATE(DATE(YEAR(Setup!$B$5),MONTH(Setup!$B$5),1),8)),MONTH(EDATE(DATE(YEAR(Setup!$B$5),MONTH(Setup!$B$5),1),8)),MIN($C9,DAY(EOMONTH(EDATE(DATE(YEAR(Setup!$B$5),MONTH(Setup!$B$5),1),8),0))))&gt;=Setup!$B$5,DATE(YEAR(EDATE(DATE(YEAR(Setup!$B$5),MONTH(Setup!$B$5),1),8)),MONTH(EDATE(DATE(YEAR(Setup!$B$5),MONTH(Setup!$B$5),1),8)),MIN($C9,DAY(EOMONTH(EDATE(DATE(YEAR(Setup!$B$5),MONTH(Setup!$B$5),1),8),0))))&lt;=Setup!$B$11),$A9,""),"")</f>
        <v/>
      </c>
      <c r="H29" s="32" t="str">
        <f>IF(AND($A9&lt;&gt;"",ISNUMBER($B9),$B9&gt;=0,ISNUMBER($C9),$C9&gt;=1,$C9&lt;=31,$C9=INT($C9),ISNUMBER(Setup!$B$5)),IF(AND(DATE(YEAR(EDATE(DATE(YEAR(Setup!$B$5),MONTH(Setup!$B$5),1),8)),MONTH(EDATE(DATE(YEAR(Setup!$B$5),MONTH(Setup!$B$5),1),8)),MIN($C9,DAY(EOMONTH(EDATE(DATE(YEAR(Setup!$B$5),MONTH(Setup!$B$5),1),8),0))))&gt;=Setup!$B$5,DATE(YEAR(EDATE(DATE(YEAR(Setup!$B$5),MONTH(Setup!$B$5),1),8)),MONTH(EDATE(DATE(YEAR(Setup!$B$5),MONTH(Setup!$B$5),1),8)),MIN($C9,DAY(EOMONTH(EDATE(DATE(YEAR(Setup!$B$5),MONTH(Setup!$B$5),1),8),0))))&lt;=Setup!$B$11),DATE(YEAR(EDATE(DATE(YEAR(Setup!$B$5),MONTH(Setup!$B$5),1),8)),MONTH(EDATE(DATE(YEAR(Setup!$B$5),MONTH(Setup!$B$5),1),8)),MIN($C9,DAY(EOMONTH(EDATE(DATE(YEAR(Setup!$B$5),MONTH(Setup!$B$5),1),8),0)))),""),"")</f>
        <v/>
      </c>
      <c r="I29" s="35" t="str">
        <f>IF(AND($A9&lt;&gt;"",ISNUMBER($B9),$B9&gt;=0,ISNUMBER($C9),$C9&gt;=1,$C9&lt;=31,$C9=INT($C9),ISNUMBER(Setup!$B$5)),IF(AND(DATE(YEAR(EDATE(DATE(YEAR(Setup!$B$5),MONTH(Setup!$B$5),1),8)),MONTH(EDATE(DATE(YEAR(Setup!$B$5),MONTH(Setup!$B$5),1),8)),MIN($C9,DAY(EOMONTH(EDATE(DATE(YEAR(Setup!$B$5),MONTH(Setup!$B$5),1),8),0))))&gt;=Setup!$B$5,DATE(YEAR(EDATE(DATE(YEAR(Setup!$B$5),MONTH(Setup!$B$5),1),8)),MONTH(EDATE(DATE(YEAR(Setup!$B$5),MONTH(Setup!$B$5),1),8)),MIN($C9,DAY(EOMONTH(EDATE(DATE(YEAR(Setup!$B$5),MONTH(Setup!$B$5),1),8),0))))&lt;=Setup!$B$11),$B9,""),"")</f>
        <v/>
      </c>
      <c r="J29" s="24"/>
      <c r="K29" s="24"/>
      <c r="L29" s="24"/>
    </row>
    <row r="30" ht="20.25" customHeight="1">
      <c r="A30" s="67" t="s">
        <v>104</v>
      </c>
      <c r="F30" s="24"/>
      <c r="G30" s="24" t="str">
        <f>IF(AND($A9&lt;&gt;"",ISNUMBER($B9),$B9&gt;=0,ISNUMBER($C9),$C9&gt;=1,$C9&lt;=31,$C9=INT($C9),ISNUMBER(Setup!$B$5)),IF(AND(DATE(YEAR(EDATE(DATE(YEAR(Setup!$B$5),MONTH(Setup!$B$5),1),9)),MONTH(EDATE(DATE(YEAR(Setup!$B$5),MONTH(Setup!$B$5),1),9)),MIN($C9,DAY(EOMONTH(EDATE(DATE(YEAR(Setup!$B$5),MONTH(Setup!$B$5),1),9),0))))&gt;=Setup!$B$5,DATE(YEAR(EDATE(DATE(YEAR(Setup!$B$5),MONTH(Setup!$B$5),1),9)),MONTH(EDATE(DATE(YEAR(Setup!$B$5),MONTH(Setup!$B$5),1),9)),MIN($C9,DAY(EOMONTH(EDATE(DATE(YEAR(Setup!$B$5),MONTH(Setup!$B$5),1),9),0))))&lt;=Setup!$B$11),$A9,""),"")</f>
        <v/>
      </c>
      <c r="H30" s="32" t="str">
        <f>IF(AND($A9&lt;&gt;"",ISNUMBER($B9),$B9&gt;=0,ISNUMBER($C9),$C9&gt;=1,$C9&lt;=31,$C9=INT($C9),ISNUMBER(Setup!$B$5)),IF(AND(DATE(YEAR(EDATE(DATE(YEAR(Setup!$B$5),MONTH(Setup!$B$5),1),9)),MONTH(EDATE(DATE(YEAR(Setup!$B$5),MONTH(Setup!$B$5),1),9)),MIN($C9,DAY(EOMONTH(EDATE(DATE(YEAR(Setup!$B$5),MONTH(Setup!$B$5),1),9),0))))&gt;=Setup!$B$5,DATE(YEAR(EDATE(DATE(YEAR(Setup!$B$5),MONTH(Setup!$B$5),1),9)),MONTH(EDATE(DATE(YEAR(Setup!$B$5),MONTH(Setup!$B$5),1),9)),MIN($C9,DAY(EOMONTH(EDATE(DATE(YEAR(Setup!$B$5),MONTH(Setup!$B$5),1),9),0))))&lt;=Setup!$B$11),DATE(YEAR(EDATE(DATE(YEAR(Setup!$B$5),MONTH(Setup!$B$5),1),9)),MONTH(EDATE(DATE(YEAR(Setup!$B$5),MONTH(Setup!$B$5),1),9)),MIN($C9,DAY(EOMONTH(EDATE(DATE(YEAR(Setup!$B$5),MONTH(Setup!$B$5),1),9),0)))),""),"")</f>
        <v/>
      </c>
      <c r="I30" s="35" t="str">
        <f>IF(AND($A9&lt;&gt;"",ISNUMBER($B9),$B9&gt;=0,ISNUMBER($C9),$C9&gt;=1,$C9&lt;=31,$C9=INT($C9),ISNUMBER(Setup!$B$5)),IF(AND(DATE(YEAR(EDATE(DATE(YEAR(Setup!$B$5),MONTH(Setup!$B$5),1),9)),MONTH(EDATE(DATE(YEAR(Setup!$B$5),MONTH(Setup!$B$5),1),9)),MIN($C9,DAY(EOMONTH(EDATE(DATE(YEAR(Setup!$B$5),MONTH(Setup!$B$5),1),9),0))))&gt;=Setup!$B$5,DATE(YEAR(EDATE(DATE(YEAR(Setup!$B$5),MONTH(Setup!$B$5),1),9)),MONTH(EDATE(DATE(YEAR(Setup!$B$5),MONTH(Setup!$B$5),1),9)),MIN($C9,DAY(EOMONTH(EDATE(DATE(YEAR(Setup!$B$5),MONTH(Setup!$B$5),1),9),0))))&lt;=Setup!$B$11),$B9,""),"")</f>
        <v/>
      </c>
      <c r="J30" s="24"/>
      <c r="K30" s="24"/>
      <c r="L30" s="24"/>
    </row>
    <row r="31" ht="20.25" customHeight="1">
      <c r="F31" s="24"/>
      <c r="G31" s="24" t="str">
        <f>IF(AND($A9&lt;&gt;"",ISNUMBER($B9),$B9&gt;=0,ISNUMBER($C9),$C9&gt;=1,$C9&lt;=31,$C9=INT($C9),ISNUMBER(Setup!$B$5)),IF(AND(DATE(YEAR(EDATE(DATE(YEAR(Setup!$B$5),MONTH(Setup!$B$5),1),10)),MONTH(EDATE(DATE(YEAR(Setup!$B$5),MONTH(Setup!$B$5),1),10)),MIN($C9,DAY(EOMONTH(EDATE(DATE(YEAR(Setup!$B$5),MONTH(Setup!$B$5),1),10),0))))&gt;=Setup!$B$5,DATE(YEAR(EDATE(DATE(YEAR(Setup!$B$5),MONTH(Setup!$B$5),1),10)),MONTH(EDATE(DATE(YEAR(Setup!$B$5),MONTH(Setup!$B$5),1),10)),MIN($C9,DAY(EOMONTH(EDATE(DATE(YEAR(Setup!$B$5),MONTH(Setup!$B$5),1),10),0))))&lt;=Setup!$B$11),$A9,""),"")</f>
        <v/>
      </c>
      <c r="H31" s="32" t="str">
        <f>IF(AND($A9&lt;&gt;"",ISNUMBER($B9),$B9&gt;=0,ISNUMBER($C9),$C9&gt;=1,$C9&lt;=31,$C9=INT($C9),ISNUMBER(Setup!$B$5)),IF(AND(DATE(YEAR(EDATE(DATE(YEAR(Setup!$B$5),MONTH(Setup!$B$5),1),10)),MONTH(EDATE(DATE(YEAR(Setup!$B$5),MONTH(Setup!$B$5),1),10)),MIN($C9,DAY(EOMONTH(EDATE(DATE(YEAR(Setup!$B$5),MONTH(Setup!$B$5),1),10),0))))&gt;=Setup!$B$5,DATE(YEAR(EDATE(DATE(YEAR(Setup!$B$5),MONTH(Setup!$B$5),1),10)),MONTH(EDATE(DATE(YEAR(Setup!$B$5),MONTH(Setup!$B$5),1),10)),MIN($C9,DAY(EOMONTH(EDATE(DATE(YEAR(Setup!$B$5),MONTH(Setup!$B$5),1),10),0))))&lt;=Setup!$B$11),DATE(YEAR(EDATE(DATE(YEAR(Setup!$B$5),MONTH(Setup!$B$5),1),10)),MONTH(EDATE(DATE(YEAR(Setup!$B$5),MONTH(Setup!$B$5),1),10)),MIN($C9,DAY(EOMONTH(EDATE(DATE(YEAR(Setup!$B$5),MONTH(Setup!$B$5),1),10),0)))),""),"")</f>
        <v/>
      </c>
      <c r="I31" s="35" t="str">
        <f>IF(AND($A9&lt;&gt;"",ISNUMBER($B9),$B9&gt;=0,ISNUMBER($C9),$C9&gt;=1,$C9&lt;=31,$C9=INT($C9),ISNUMBER(Setup!$B$5)),IF(AND(DATE(YEAR(EDATE(DATE(YEAR(Setup!$B$5),MONTH(Setup!$B$5),1),10)),MONTH(EDATE(DATE(YEAR(Setup!$B$5),MONTH(Setup!$B$5),1),10)),MIN($C9,DAY(EOMONTH(EDATE(DATE(YEAR(Setup!$B$5),MONTH(Setup!$B$5),1),10),0))))&gt;=Setup!$B$5,DATE(YEAR(EDATE(DATE(YEAR(Setup!$B$5),MONTH(Setup!$B$5),1),10)),MONTH(EDATE(DATE(YEAR(Setup!$B$5),MONTH(Setup!$B$5),1),10)),MIN($C9,DAY(EOMONTH(EDATE(DATE(YEAR(Setup!$B$5),MONTH(Setup!$B$5),1),10),0))))&lt;=Setup!$B$11),$B9,""),"")</f>
        <v/>
      </c>
      <c r="J31" s="24"/>
      <c r="K31" s="24"/>
      <c r="L31" s="24"/>
    </row>
    <row r="32" ht="20.25" customHeight="1">
      <c r="A32" s="24"/>
      <c r="B32" s="24"/>
      <c r="C32" s="24"/>
      <c r="D32" s="24"/>
      <c r="E32" s="24"/>
      <c r="F32" s="24"/>
      <c r="G32" s="24" t="str">
        <f>IF(AND($A9&lt;&gt;"",ISNUMBER($B9),$B9&gt;=0,ISNUMBER($C9),$C9&gt;=1,$C9&lt;=31,$C9=INT($C9),ISNUMBER(Setup!$B$5)),IF(AND(DATE(YEAR(EDATE(DATE(YEAR(Setup!$B$5),MONTH(Setup!$B$5),1),11)),MONTH(EDATE(DATE(YEAR(Setup!$B$5),MONTH(Setup!$B$5),1),11)),MIN($C9,DAY(EOMONTH(EDATE(DATE(YEAR(Setup!$B$5),MONTH(Setup!$B$5),1),11),0))))&gt;=Setup!$B$5,DATE(YEAR(EDATE(DATE(YEAR(Setup!$B$5),MONTH(Setup!$B$5),1),11)),MONTH(EDATE(DATE(YEAR(Setup!$B$5),MONTH(Setup!$B$5),1),11)),MIN($C9,DAY(EOMONTH(EDATE(DATE(YEAR(Setup!$B$5),MONTH(Setup!$B$5),1),11),0))))&lt;=Setup!$B$11),$A9,""),"")</f>
        <v/>
      </c>
      <c r="H32" s="32" t="str">
        <f>IF(AND($A9&lt;&gt;"",ISNUMBER($B9),$B9&gt;=0,ISNUMBER($C9),$C9&gt;=1,$C9&lt;=31,$C9=INT($C9),ISNUMBER(Setup!$B$5)),IF(AND(DATE(YEAR(EDATE(DATE(YEAR(Setup!$B$5),MONTH(Setup!$B$5),1),11)),MONTH(EDATE(DATE(YEAR(Setup!$B$5),MONTH(Setup!$B$5),1),11)),MIN($C9,DAY(EOMONTH(EDATE(DATE(YEAR(Setup!$B$5),MONTH(Setup!$B$5),1),11),0))))&gt;=Setup!$B$5,DATE(YEAR(EDATE(DATE(YEAR(Setup!$B$5),MONTH(Setup!$B$5),1),11)),MONTH(EDATE(DATE(YEAR(Setup!$B$5),MONTH(Setup!$B$5),1),11)),MIN($C9,DAY(EOMONTH(EDATE(DATE(YEAR(Setup!$B$5),MONTH(Setup!$B$5),1),11),0))))&lt;=Setup!$B$11),DATE(YEAR(EDATE(DATE(YEAR(Setup!$B$5),MONTH(Setup!$B$5),1),11)),MONTH(EDATE(DATE(YEAR(Setup!$B$5),MONTH(Setup!$B$5),1),11)),MIN($C9,DAY(EOMONTH(EDATE(DATE(YEAR(Setup!$B$5),MONTH(Setup!$B$5),1),11),0)))),""),"")</f>
        <v/>
      </c>
      <c r="I32" s="35" t="str">
        <f>IF(AND($A9&lt;&gt;"",ISNUMBER($B9),$B9&gt;=0,ISNUMBER($C9),$C9&gt;=1,$C9&lt;=31,$C9=INT($C9),ISNUMBER(Setup!$B$5)),IF(AND(DATE(YEAR(EDATE(DATE(YEAR(Setup!$B$5),MONTH(Setup!$B$5),1),11)),MONTH(EDATE(DATE(YEAR(Setup!$B$5),MONTH(Setup!$B$5),1),11)),MIN($C9,DAY(EOMONTH(EDATE(DATE(YEAR(Setup!$B$5),MONTH(Setup!$B$5),1),11),0))))&gt;=Setup!$B$5,DATE(YEAR(EDATE(DATE(YEAR(Setup!$B$5),MONTH(Setup!$B$5),1),11)),MONTH(EDATE(DATE(YEAR(Setup!$B$5),MONTH(Setup!$B$5),1),11)),MIN($C9,DAY(EOMONTH(EDATE(DATE(YEAR(Setup!$B$5),MONTH(Setup!$B$5),1),11),0))))&lt;=Setup!$B$11),$B9,""),"")</f>
        <v/>
      </c>
      <c r="J32" s="24"/>
      <c r="K32" s="24"/>
      <c r="L32" s="24"/>
    </row>
    <row r="33" ht="20.25" customHeight="1">
      <c r="A33" s="24"/>
      <c r="B33" s="24"/>
      <c r="C33" s="24"/>
      <c r="D33" s="24"/>
      <c r="E33" s="24"/>
      <c r="F33" s="24"/>
      <c r="G33" s="24" t="str">
        <f>IF(AND($A9&lt;&gt;"",ISNUMBER($B9),$B9&gt;=0,ISNUMBER($C9),$C9&gt;=1,$C9&lt;=31,$C9=INT($C9),ISNUMBER(Setup!$B$5)),IF(AND(DATE(YEAR(EDATE(DATE(YEAR(Setup!$B$5),MONTH(Setup!$B$5),1),12)),MONTH(EDATE(DATE(YEAR(Setup!$B$5),MONTH(Setup!$B$5),1),12)),MIN($C9,DAY(EOMONTH(EDATE(DATE(YEAR(Setup!$B$5),MONTH(Setup!$B$5),1),12),0))))&gt;=Setup!$B$5,DATE(YEAR(EDATE(DATE(YEAR(Setup!$B$5),MONTH(Setup!$B$5),1),12)),MONTH(EDATE(DATE(YEAR(Setup!$B$5),MONTH(Setup!$B$5),1),12)),MIN($C9,DAY(EOMONTH(EDATE(DATE(YEAR(Setup!$B$5),MONTH(Setup!$B$5),1),12),0))))&lt;=Setup!$B$11),$A9,""),"")</f>
        <v/>
      </c>
      <c r="H33" s="32" t="str">
        <f>IF(AND($A9&lt;&gt;"",ISNUMBER($B9),$B9&gt;=0,ISNUMBER($C9),$C9&gt;=1,$C9&lt;=31,$C9=INT($C9),ISNUMBER(Setup!$B$5)),IF(AND(DATE(YEAR(EDATE(DATE(YEAR(Setup!$B$5),MONTH(Setup!$B$5),1),12)),MONTH(EDATE(DATE(YEAR(Setup!$B$5),MONTH(Setup!$B$5),1),12)),MIN($C9,DAY(EOMONTH(EDATE(DATE(YEAR(Setup!$B$5),MONTH(Setup!$B$5),1),12),0))))&gt;=Setup!$B$5,DATE(YEAR(EDATE(DATE(YEAR(Setup!$B$5),MONTH(Setup!$B$5),1),12)),MONTH(EDATE(DATE(YEAR(Setup!$B$5),MONTH(Setup!$B$5),1),12)),MIN($C9,DAY(EOMONTH(EDATE(DATE(YEAR(Setup!$B$5),MONTH(Setup!$B$5),1),12),0))))&lt;=Setup!$B$11),DATE(YEAR(EDATE(DATE(YEAR(Setup!$B$5),MONTH(Setup!$B$5),1),12)),MONTH(EDATE(DATE(YEAR(Setup!$B$5),MONTH(Setup!$B$5),1),12)),MIN($C9,DAY(EOMONTH(EDATE(DATE(YEAR(Setup!$B$5),MONTH(Setup!$B$5),1),12),0)))),""),"")</f>
        <v/>
      </c>
      <c r="I33" s="35" t="str">
        <f>IF(AND($A9&lt;&gt;"",ISNUMBER($B9),$B9&gt;=0,ISNUMBER($C9),$C9&gt;=1,$C9&lt;=31,$C9=INT($C9),ISNUMBER(Setup!$B$5)),IF(AND(DATE(YEAR(EDATE(DATE(YEAR(Setup!$B$5),MONTH(Setup!$B$5),1),12)),MONTH(EDATE(DATE(YEAR(Setup!$B$5),MONTH(Setup!$B$5),1),12)),MIN($C9,DAY(EOMONTH(EDATE(DATE(YEAR(Setup!$B$5),MONTH(Setup!$B$5),1),12),0))))&gt;=Setup!$B$5,DATE(YEAR(EDATE(DATE(YEAR(Setup!$B$5),MONTH(Setup!$B$5),1),12)),MONTH(EDATE(DATE(YEAR(Setup!$B$5),MONTH(Setup!$B$5),1),12)),MIN($C9,DAY(EOMONTH(EDATE(DATE(YEAR(Setup!$B$5),MONTH(Setup!$B$5),1),12),0))))&lt;=Setup!$B$11),$B9,""),"")</f>
        <v/>
      </c>
      <c r="J33" s="24"/>
      <c r="K33" s="24"/>
      <c r="L33" s="24"/>
    </row>
    <row r="34" ht="20.25" customHeight="1">
      <c r="A34" s="24"/>
      <c r="B34" s="24"/>
      <c r="C34" s="24"/>
      <c r="D34" s="24"/>
      <c r="E34" s="24"/>
      <c r="F34" s="24"/>
      <c r="G34" s="24" t="str">
        <f>IF(AND($A10&lt;&gt;"",ISNUMBER($B10),$B10&gt;=0,ISNUMBER($C10),$C10&gt;=1,$C10&lt;=31,$C10=INT($C10),ISNUMBER(Setup!$B$5)),IF(AND(DATE(YEAR(EDATE(DATE(YEAR(Setup!$B$5),MONTH(Setup!$B$5),1),0)),MONTH(EDATE(DATE(YEAR(Setup!$B$5),MONTH(Setup!$B$5),1),0)),MIN($C10,DAY(EOMONTH(EDATE(DATE(YEAR(Setup!$B$5),MONTH(Setup!$B$5),1),0),0))))&gt;=Setup!$B$5,DATE(YEAR(EDATE(DATE(YEAR(Setup!$B$5),MONTH(Setup!$B$5),1),0)),MONTH(EDATE(DATE(YEAR(Setup!$B$5),MONTH(Setup!$B$5),1),0)),MIN($C10,DAY(EOMONTH(EDATE(DATE(YEAR(Setup!$B$5),MONTH(Setup!$B$5),1),0),0))))&lt;=Setup!$B$11),$A10,""),"")</f>
        <v/>
      </c>
      <c r="H34" s="32" t="str">
        <f>IF(AND($A10&lt;&gt;"",ISNUMBER($B10),$B10&gt;=0,ISNUMBER($C10),$C10&gt;=1,$C10&lt;=31,$C10=INT($C10),ISNUMBER(Setup!$B$5)),IF(AND(DATE(YEAR(EDATE(DATE(YEAR(Setup!$B$5),MONTH(Setup!$B$5),1),0)),MONTH(EDATE(DATE(YEAR(Setup!$B$5),MONTH(Setup!$B$5),1),0)),MIN($C10,DAY(EOMONTH(EDATE(DATE(YEAR(Setup!$B$5),MONTH(Setup!$B$5),1),0),0))))&gt;=Setup!$B$5,DATE(YEAR(EDATE(DATE(YEAR(Setup!$B$5),MONTH(Setup!$B$5),1),0)),MONTH(EDATE(DATE(YEAR(Setup!$B$5),MONTH(Setup!$B$5),1),0)),MIN($C10,DAY(EOMONTH(EDATE(DATE(YEAR(Setup!$B$5),MONTH(Setup!$B$5),1),0),0))))&lt;=Setup!$B$11),DATE(YEAR(EDATE(DATE(YEAR(Setup!$B$5),MONTH(Setup!$B$5),1),0)),MONTH(EDATE(DATE(YEAR(Setup!$B$5),MONTH(Setup!$B$5),1),0)),MIN($C10,DAY(EOMONTH(EDATE(DATE(YEAR(Setup!$B$5),MONTH(Setup!$B$5),1),0),0)))),""),"")</f>
        <v/>
      </c>
      <c r="I34" s="35" t="str">
        <f>IF(AND($A10&lt;&gt;"",ISNUMBER($B10),$B10&gt;=0,ISNUMBER($C10),$C10&gt;=1,$C10&lt;=31,$C10=INT($C10),ISNUMBER(Setup!$B$5)),IF(AND(DATE(YEAR(EDATE(DATE(YEAR(Setup!$B$5),MONTH(Setup!$B$5),1),0)),MONTH(EDATE(DATE(YEAR(Setup!$B$5),MONTH(Setup!$B$5),1),0)),MIN($C10,DAY(EOMONTH(EDATE(DATE(YEAR(Setup!$B$5),MONTH(Setup!$B$5),1),0),0))))&gt;=Setup!$B$5,DATE(YEAR(EDATE(DATE(YEAR(Setup!$B$5),MONTH(Setup!$B$5),1),0)),MONTH(EDATE(DATE(YEAR(Setup!$B$5),MONTH(Setup!$B$5),1),0)),MIN($C10,DAY(EOMONTH(EDATE(DATE(YEAR(Setup!$B$5),MONTH(Setup!$B$5),1),0),0))))&lt;=Setup!$B$11),$B10,""),"")</f>
        <v/>
      </c>
      <c r="J34" s="24"/>
      <c r="K34" s="24"/>
      <c r="L34" s="24"/>
    </row>
    <row r="35" ht="20.25" customHeight="1">
      <c r="A35" s="24"/>
      <c r="B35" s="24"/>
      <c r="C35" s="24"/>
      <c r="D35" s="24"/>
      <c r="E35" s="24"/>
      <c r="F35" s="24"/>
      <c r="G35" s="24" t="str">
        <f>IF(AND($A10&lt;&gt;"",ISNUMBER($B10),$B10&gt;=0,ISNUMBER($C10),$C10&gt;=1,$C10&lt;=31,$C10=INT($C10),ISNUMBER(Setup!$B$5)),IF(AND(DATE(YEAR(EDATE(DATE(YEAR(Setup!$B$5),MONTH(Setup!$B$5),1),1)),MONTH(EDATE(DATE(YEAR(Setup!$B$5),MONTH(Setup!$B$5),1),1)),MIN($C10,DAY(EOMONTH(EDATE(DATE(YEAR(Setup!$B$5),MONTH(Setup!$B$5),1),1),0))))&gt;=Setup!$B$5,DATE(YEAR(EDATE(DATE(YEAR(Setup!$B$5),MONTH(Setup!$B$5),1),1)),MONTH(EDATE(DATE(YEAR(Setup!$B$5),MONTH(Setup!$B$5),1),1)),MIN($C10,DAY(EOMONTH(EDATE(DATE(YEAR(Setup!$B$5),MONTH(Setup!$B$5),1),1),0))))&lt;=Setup!$B$11),$A10,""),"")</f>
        <v/>
      </c>
      <c r="H35" s="32" t="str">
        <f>IF(AND($A10&lt;&gt;"",ISNUMBER($B10),$B10&gt;=0,ISNUMBER($C10),$C10&gt;=1,$C10&lt;=31,$C10=INT($C10),ISNUMBER(Setup!$B$5)),IF(AND(DATE(YEAR(EDATE(DATE(YEAR(Setup!$B$5),MONTH(Setup!$B$5),1),1)),MONTH(EDATE(DATE(YEAR(Setup!$B$5),MONTH(Setup!$B$5),1),1)),MIN($C10,DAY(EOMONTH(EDATE(DATE(YEAR(Setup!$B$5),MONTH(Setup!$B$5),1),1),0))))&gt;=Setup!$B$5,DATE(YEAR(EDATE(DATE(YEAR(Setup!$B$5),MONTH(Setup!$B$5),1),1)),MONTH(EDATE(DATE(YEAR(Setup!$B$5),MONTH(Setup!$B$5),1),1)),MIN($C10,DAY(EOMONTH(EDATE(DATE(YEAR(Setup!$B$5),MONTH(Setup!$B$5),1),1),0))))&lt;=Setup!$B$11),DATE(YEAR(EDATE(DATE(YEAR(Setup!$B$5),MONTH(Setup!$B$5),1),1)),MONTH(EDATE(DATE(YEAR(Setup!$B$5),MONTH(Setup!$B$5),1),1)),MIN($C10,DAY(EOMONTH(EDATE(DATE(YEAR(Setup!$B$5),MONTH(Setup!$B$5),1),1),0)))),""),"")</f>
        <v/>
      </c>
      <c r="I35" s="35" t="str">
        <f>IF(AND($A10&lt;&gt;"",ISNUMBER($B10),$B10&gt;=0,ISNUMBER($C10),$C10&gt;=1,$C10&lt;=31,$C10=INT($C10),ISNUMBER(Setup!$B$5)),IF(AND(DATE(YEAR(EDATE(DATE(YEAR(Setup!$B$5),MONTH(Setup!$B$5),1),1)),MONTH(EDATE(DATE(YEAR(Setup!$B$5),MONTH(Setup!$B$5),1),1)),MIN($C10,DAY(EOMONTH(EDATE(DATE(YEAR(Setup!$B$5),MONTH(Setup!$B$5),1),1),0))))&gt;=Setup!$B$5,DATE(YEAR(EDATE(DATE(YEAR(Setup!$B$5),MONTH(Setup!$B$5),1),1)),MONTH(EDATE(DATE(YEAR(Setup!$B$5),MONTH(Setup!$B$5),1),1)),MIN($C10,DAY(EOMONTH(EDATE(DATE(YEAR(Setup!$B$5),MONTH(Setup!$B$5),1),1),0))))&lt;=Setup!$B$11),$B10,""),"")</f>
        <v/>
      </c>
      <c r="J35" s="24"/>
      <c r="K35" s="24"/>
      <c r="L35" s="24"/>
    </row>
    <row r="36" ht="20.25" customHeight="1">
      <c r="A36" s="24"/>
      <c r="B36" s="24"/>
      <c r="C36" s="24"/>
      <c r="D36" s="24"/>
      <c r="E36" s="24"/>
      <c r="F36" s="24"/>
      <c r="G36" s="24" t="str">
        <f>IF(AND($A10&lt;&gt;"",ISNUMBER($B10),$B10&gt;=0,ISNUMBER($C10),$C10&gt;=1,$C10&lt;=31,$C10=INT($C10),ISNUMBER(Setup!$B$5)),IF(AND(DATE(YEAR(EDATE(DATE(YEAR(Setup!$B$5),MONTH(Setup!$B$5),1),2)),MONTH(EDATE(DATE(YEAR(Setup!$B$5),MONTH(Setup!$B$5),1),2)),MIN($C10,DAY(EOMONTH(EDATE(DATE(YEAR(Setup!$B$5),MONTH(Setup!$B$5),1),2),0))))&gt;=Setup!$B$5,DATE(YEAR(EDATE(DATE(YEAR(Setup!$B$5),MONTH(Setup!$B$5),1),2)),MONTH(EDATE(DATE(YEAR(Setup!$B$5),MONTH(Setup!$B$5),1),2)),MIN($C10,DAY(EOMONTH(EDATE(DATE(YEAR(Setup!$B$5),MONTH(Setup!$B$5),1),2),0))))&lt;=Setup!$B$11),$A10,""),"")</f>
        <v/>
      </c>
      <c r="H36" s="32" t="str">
        <f>IF(AND($A10&lt;&gt;"",ISNUMBER($B10),$B10&gt;=0,ISNUMBER($C10),$C10&gt;=1,$C10&lt;=31,$C10=INT($C10),ISNUMBER(Setup!$B$5)),IF(AND(DATE(YEAR(EDATE(DATE(YEAR(Setup!$B$5),MONTH(Setup!$B$5),1),2)),MONTH(EDATE(DATE(YEAR(Setup!$B$5),MONTH(Setup!$B$5),1),2)),MIN($C10,DAY(EOMONTH(EDATE(DATE(YEAR(Setup!$B$5),MONTH(Setup!$B$5),1),2),0))))&gt;=Setup!$B$5,DATE(YEAR(EDATE(DATE(YEAR(Setup!$B$5),MONTH(Setup!$B$5),1),2)),MONTH(EDATE(DATE(YEAR(Setup!$B$5),MONTH(Setup!$B$5),1),2)),MIN($C10,DAY(EOMONTH(EDATE(DATE(YEAR(Setup!$B$5),MONTH(Setup!$B$5),1),2),0))))&lt;=Setup!$B$11),DATE(YEAR(EDATE(DATE(YEAR(Setup!$B$5),MONTH(Setup!$B$5),1),2)),MONTH(EDATE(DATE(YEAR(Setup!$B$5),MONTH(Setup!$B$5),1),2)),MIN($C10,DAY(EOMONTH(EDATE(DATE(YEAR(Setup!$B$5),MONTH(Setup!$B$5),1),2),0)))),""),"")</f>
        <v/>
      </c>
      <c r="I36" s="35" t="str">
        <f>IF(AND($A10&lt;&gt;"",ISNUMBER($B10),$B10&gt;=0,ISNUMBER($C10),$C10&gt;=1,$C10&lt;=31,$C10=INT($C10),ISNUMBER(Setup!$B$5)),IF(AND(DATE(YEAR(EDATE(DATE(YEAR(Setup!$B$5),MONTH(Setup!$B$5),1),2)),MONTH(EDATE(DATE(YEAR(Setup!$B$5),MONTH(Setup!$B$5),1),2)),MIN($C10,DAY(EOMONTH(EDATE(DATE(YEAR(Setup!$B$5),MONTH(Setup!$B$5),1),2),0))))&gt;=Setup!$B$5,DATE(YEAR(EDATE(DATE(YEAR(Setup!$B$5),MONTH(Setup!$B$5),1),2)),MONTH(EDATE(DATE(YEAR(Setup!$B$5),MONTH(Setup!$B$5),1),2)),MIN($C10,DAY(EOMONTH(EDATE(DATE(YEAR(Setup!$B$5),MONTH(Setup!$B$5),1),2),0))))&lt;=Setup!$B$11),$B10,""),"")</f>
        <v/>
      </c>
      <c r="J36" s="24"/>
      <c r="K36" s="24"/>
      <c r="L36" s="24"/>
    </row>
    <row r="37" ht="20.25" customHeight="1">
      <c r="A37" s="24"/>
      <c r="B37" s="24"/>
      <c r="C37" s="24"/>
      <c r="D37" s="24"/>
      <c r="E37" s="24"/>
      <c r="F37" s="24"/>
      <c r="G37" s="24" t="str">
        <f>IF(AND($A10&lt;&gt;"",ISNUMBER($B10),$B10&gt;=0,ISNUMBER($C10),$C10&gt;=1,$C10&lt;=31,$C10=INT($C10),ISNUMBER(Setup!$B$5)),IF(AND(DATE(YEAR(EDATE(DATE(YEAR(Setup!$B$5),MONTH(Setup!$B$5),1),3)),MONTH(EDATE(DATE(YEAR(Setup!$B$5),MONTH(Setup!$B$5),1),3)),MIN($C10,DAY(EOMONTH(EDATE(DATE(YEAR(Setup!$B$5),MONTH(Setup!$B$5),1),3),0))))&gt;=Setup!$B$5,DATE(YEAR(EDATE(DATE(YEAR(Setup!$B$5),MONTH(Setup!$B$5),1),3)),MONTH(EDATE(DATE(YEAR(Setup!$B$5),MONTH(Setup!$B$5),1),3)),MIN($C10,DAY(EOMONTH(EDATE(DATE(YEAR(Setup!$B$5),MONTH(Setup!$B$5),1),3),0))))&lt;=Setup!$B$11),$A10,""),"")</f>
        <v/>
      </c>
      <c r="H37" s="32" t="str">
        <f>IF(AND($A10&lt;&gt;"",ISNUMBER($B10),$B10&gt;=0,ISNUMBER($C10),$C10&gt;=1,$C10&lt;=31,$C10=INT($C10),ISNUMBER(Setup!$B$5)),IF(AND(DATE(YEAR(EDATE(DATE(YEAR(Setup!$B$5),MONTH(Setup!$B$5),1),3)),MONTH(EDATE(DATE(YEAR(Setup!$B$5),MONTH(Setup!$B$5),1),3)),MIN($C10,DAY(EOMONTH(EDATE(DATE(YEAR(Setup!$B$5),MONTH(Setup!$B$5),1),3),0))))&gt;=Setup!$B$5,DATE(YEAR(EDATE(DATE(YEAR(Setup!$B$5),MONTH(Setup!$B$5),1),3)),MONTH(EDATE(DATE(YEAR(Setup!$B$5),MONTH(Setup!$B$5),1),3)),MIN($C10,DAY(EOMONTH(EDATE(DATE(YEAR(Setup!$B$5),MONTH(Setup!$B$5),1),3),0))))&lt;=Setup!$B$11),DATE(YEAR(EDATE(DATE(YEAR(Setup!$B$5),MONTH(Setup!$B$5),1),3)),MONTH(EDATE(DATE(YEAR(Setup!$B$5),MONTH(Setup!$B$5),1),3)),MIN($C10,DAY(EOMONTH(EDATE(DATE(YEAR(Setup!$B$5),MONTH(Setup!$B$5),1),3),0)))),""),"")</f>
        <v/>
      </c>
      <c r="I37" s="35" t="str">
        <f>IF(AND($A10&lt;&gt;"",ISNUMBER($B10),$B10&gt;=0,ISNUMBER($C10),$C10&gt;=1,$C10&lt;=31,$C10=INT($C10),ISNUMBER(Setup!$B$5)),IF(AND(DATE(YEAR(EDATE(DATE(YEAR(Setup!$B$5),MONTH(Setup!$B$5),1),3)),MONTH(EDATE(DATE(YEAR(Setup!$B$5),MONTH(Setup!$B$5),1),3)),MIN($C10,DAY(EOMONTH(EDATE(DATE(YEAR(Setup!$B$5),MONTH(Setup!$B$5),1),3),0))))&gt;=Setup!$B$5,DATE(YEAR(EDATE(DATE(YEAR(Setup!$B$5),MONTH(Setup!$B$5),1),3)),MONTH(EDATE(DATE(YEAR(Setup!$B$5),MONTH(Setup!$B$5),1),3)),MIN($C10,DAY(EOMONTH(EDATE(DATE(YEAR(Setup!$B$5),MONTH(Setup!$B$5),1),3),0))))&lt;=Setup!$B$11),$B10,""),"")</f>
        <v/>
      </c>
      <c r="J37" s="24"/>
      <c r="K37" s="24"/>
      <c r="L37" s="24"/>
    </row>
    <row r="38" ht="20.25" customHeight="1">
      <c r="A38" s="24"/>
      <c r="B38" s="24"/>
      <c r="C38" s="24"/>
      <c r="D38" s="24"/>
      <c r="E38" s="24"/>
      <c r="F38" s="24"/>
      <c r="G38" s="24" t="str">
        <f>IF(AND($A10&lt;&gt;"",ISNUMBER($B10),$B10&gt;=0,ISNUMBER($C10),$C10&gt;=1,$C10&lt;=31,$C10=INT($C10),ISNUMBER(Setup!$B$5)),IF(AND(DATE(YEAR(EDATE(DATE(YEAR(Setup!$B$5),MONTH(Setup!$B$5),1),4)),MONTH(EDATE(DATE(YEAR(Setup!$B$5),MONTH(Setup!$B$5),1),4)),MIN($C10,DAY(EOMONTH(EDATE(DATE(YEAR(Setup!$B$5),MONTH(Setup!$B$5),1),4),0))))&gt;=Setup!$B$5,DATE(YEAR(EDATE(DATE(YEAR(Setup!$B$5),MONTH(Setup!$B$5),1),4)),MONTH(EDATE(DATE(YEAR(Setup!$B$5),MONTH(Setup!$B$5),1),4)),MIN($C10,DAY(EOMONTH(EDATE(DATE(YEAR(Setup!$B$5),MONTH(Setup!$B$5),1),4),0))))&lt;=Setup!$B$11),$A10,""),"")</f>
        <v/>
      </c>
      <c r="H38" s="32" t="str">
        <f>IF(AND($A10&lt;&gt;"",ISNUMBER($B10),$B10&gt;=0,ISNUMBER($C10),$C10&gt;=1,$C10&lt;=31,$C10=INT($C10),ISNUMBER(Setup!$B$5)),IF(AND(DATE(YEAR(EDATE(DATE(YEAR(Setup!$B$5),MONTH(Setup!$B$5),1),4)),MONTH(EDATE(DATE(YEAR(Setup!$B$5),MONTH(Setup!$B$5),1),4)),MIN($C10,DAY(EOMONTH(EDATE(DATE(YEAR(Setup!$B$5),MONTH(Setup!$B$5),1),4),0))))&gt;=Setup!$B$5,DATE(YEAR(EDATE(DATE(YEAR(Setup!$B$5),MONTH(Setup!$B$5),1),4)),MONTH(EDATE(DATE(YEAR(Setup!$B$5),MONTH(Setup!$B$5),1),4)),MIN($C10,DAY(EOMONTH(EDATE(DATE(YEAR(Setup!$B$5),MONTH(Setup!$B$5),1),4),0))))&lt;=Setup!$B$11),DATE(YEAR(EDATE(DATE(YEAR(Setup!$B$5),MONTH(Setup!$B$5),1),4)),MONTH(EDATE(DATE(YEAR(Setup!$B$5),MONTH(Setup!$B$5),1),4)),MIN($C10,DAY(EOMONTH(EDATE(DATE(YEAR(Setup!$B$5),MONTH(Setup!$B$5),1),4),0)))),""),"")</f>
        <v/>
      </c>
      <c r="I38" s="35" t="str">
        <f>IF(AND($A10&lt;&gt;"",ISNUMBER($B10),$B10&gt;=0,ISNUMBER($C10),$C10&gt;=1,$C10&lt;=31,$C10=INT($C10),ISNUMBER(Setup!$B$5)),IF(AND(DATE(YEAR(EDATE(DATE(YEAR(Setup!$B$5),MONTH(Setup!$B$5),1),4)),MONTH(EDATE(DATE(YEAR(Setup!$B$5),MONTH(Setup!$B$5),1),4)),MIN($C10,DAY(EOMONTH(EDATE(DATE(YEAR(Setup!$B$5),MONTH(Setup!$B$5),1),4),0))))&gt;=Setup!$B$5,DATE(YEAR(EDATE(DATE(YEAR(Setup!$B$5),MONTH(Setup!$B$5),1),4)),MONTH(EDATE(DATE(YEAR(Setup!$B$5),MONTH(Setup!$B$5),1),4)),MIN($C10,DAY(EOMONTH(EDATE(DATE(YEAR(Setup!$B$5),MONTH(Setup!$B$5),1),4),0))))&lt;=Setup!$B$11),$B10,""),"")</f>
        <v/>
      </c>
      <c r="J38" s="24"/>
      <c r="K38" s="24"/>
      <c r="L38" s="24"/>
    </row>
    <row r="39" ht="20.25" customHeight="1">
      <c r="A39" s="24"/>
      <c r="B39" s="24"/>
      <c r="C39" s="24"/>
      <c r="D39" s="24"/>
      <c r="E39" s="24"/>
      <c r="F39" s="24"/>
      <c r="G39" s="24" t="str">
        <f>IF(AND($A10&lt;&gt;"",ISNUMBER($B10),$B10&gt;=0,ISNUMBER($C10),$C10&gt;=1,$C10&lt;=31,$C10=INT($C10),ISNUMBER(Setup!$B$5)),IF(AND(DATE(YEAR(EDATE(DATE(YEAR(Setup!$B$5),MONTH(Setup!$B$5),1),5)),MONTH(EDATE(DATE(YEAR(Setup!$B$5),MONTH(Setup!$B$5),1),5)),MIN($C10,DAY(EOMONTH(EDATE(DATE(YEAR(Setup!$B$5),MONTH(Setup!$B$5),1),5),0))))&gt;=Setup!$B$5,DATE(YEAR(EDATE(DATE(YEAR(Setup!$B$5),MONTH(Setup!$B$5),1),5)),MONTH(EDATE(DATE(YEAR(Setup!$B$5),MONTH(Setup!$B$5),1),5)),MIN($C10,DAY(EOMONTH(EDATE(DATE(YEAR(Setup!$B$5),MONTH(Setup!$B$5),1),5),0))))&lt;=Setup!$B$11),$A10,""),"")</f>
        <v/>
      </c>
      <c r="H39" s="32" t="str">
        <f>IF(AND($A10&lt;&gt;"",ISNUMBER($B10),$B10&gt;=0,ISNUMBER($C10),$C10&gt;=1,$C10&lt;=31,$C10=INT($C10),ISNUMBER(Setup!$B$5)),IF(AND(DATE(YEAR(EDATE(DATE(YEAR(Setup!$B$5),MONTH(Setup!$B$5),1),5)),MONTH(EDATE(DATE(YEAR(Setup!$B$5),MONTH(Setup!$B$5),1),5)),MIN($C10,DAY(EOMONTH(EDATE(DATE(YEAR(Setup!$B$5),MONTH(Setup!$B$5),1),5),0))))&gt;=Setup!$B$5,DATE(YEAR(EDATE(DATE(YEAR(Setup!$B$5),MONTH(Setup!$B$5),1),5)),MONTH(EDATE(DATE(YEAR(Setup!$B$5),MONTH(Setup!$B$5),1),5)),MIN($C10,DAY(EOMONTH(EDATE(DATE(YEAR(Setup!$B$5),MONTH(Setup!$B$5),1),5),0))))&lt;=Setup!$B$11),DATE(YEAR(EDATE(DATE(YEAR(Setup!$B$5),MONTH(Setup!$B$5),1),5)),MONTH(EDATE(DATE(YEAR(Setup!$B$5),MONTH(Setup!$B$5),1),5)),MIN($C10,DAY(EOMONTH(EDATE(DATE(YEAR(Setup!$B$5),MONTH(Setup!$B$5),1),5),0)))),""),"")</f>
        <v/>
      </c>
      <c r="I39" s="35" t="str">
        <f>IF(AND($A10&lt;&gt;"",ISNUMBER($B10),$B10&gt;=0,ISNUMBER($C10),$C10&gt;=1,$C10&lt;=31,$C10=INT($C10),ISNUMBER(Setup!$B$5)),IF(AND(DATE(YEAR(EDATE(DATE(YEAR(Setup!$B$5),MONTH(Setup!$B$5),1),5)),MONTH(EDATE(DATE(YEAR(Setup!$B$5),MONTH(Setup!$B$5),1),5)),MIN($C10,DAY(EOMONTH(EDATE(DATE(YEAR(Setup!$B$5),MONTH(Setup!$B$5),1),5),0))))&gt;=Setup!$B$5,DATE(YEAR(EDATE(DATE(YEAR(Setup!$B$5),MONTH(Setup!$B$5),1),5)),MONTH(EDATE(DATE(YEAR(Setup!$B$5),MONTH(Setup!$B$5),1),5)),MIN($C10,DAY(EOMONTH(EDATE(DATE(YEAR(Setup!$B$5),MONTH(Setup!$B$5),1),5),0))))&lt;=Setup!$B$11),$B10,""),"")</f>
        <v/>
      </c>
      <c r="J39" s="24"/>
      <c r="K39" s="24"/>
      <c r="L39" s="24"/>
    </row>
    <row r="40" ht="20.25" customHeight="1">
      <c r="A40" s="24"/>
      <c r="B40" s="24"/>
      <c r="C40" s="24"/>
      <c r="D40" s="24"/>
      <c r="E40" s="24"/>
      <c r="F40" s="24"/>
      <c r="G40" s="24" t="str">
        <f>IF(AND($A10&lt;&gt;"",ISNUMBER($B10),$B10&gt;=0,ISNUMBER($C10),$C10&gt;=1,$C10&lt;=31,$C10=INT($C10),ISNUMBER(Setup!$B$5)),IF(AND(DATE(YEAR(EDATE(DATE(YEAR(Setup!$B$5),MONTH(Setup!$B$5),1),6)),MONTH(EDATE(DATE(YEAR(Setup!$B$5),MONTH(Setup!$B$5),1),6)),MIN($C10,DAY(EOMONTH(EDATE(DATE(YEAR(Setup!$B$5),MONTH(Setup!$B$5),1),6),0))))&gt;=Setup!$B$5,DATE(YEAR(EDATE(DATE(YEAR(Setup!$B$5),MONTH(Setup!$B$5),1),6)),MONTH(EDATE(DATE(YEAR(Setup!$B$5),MONTH(Setup!$B$5),1),6)),MIN($C10,DAY(EOMONTH(EDATE(DATE(YEAR(Setup!$B$5),MONTH(Setup!$B$5),1),6),0))))&lt;=Setup!$B$11),$A10,""),"")</f>
        <v/>
      </c>
      <c r="H40" s="32" t="str">
        <f>IF(AND($A10&lt;&gt;"",ISNUMBER($B10),$B10&gt;=0,ISNUMBER($C10),$C10&gt;=1,$C10&lt;=31,$C10=INT($C10),ISNUMBER(Setup!$B$5)),IF(AND(DATE(YEAR(EDATE(DATE(YEAR(Setup!$B$5),MONTH(Setup!$B$5),1),6)),MONTH(EDATE(DATE(YEAR(Setup!$B$5),MONTH(Setup!$B$5),1),6)),MIN($C10,DAY(EOMONTH(EDATE(DATE(YEAR(Setup!$B$5),MONTH(Setup!$B$5),1),6),0))))&gt;=Setup!$B$5,DATE(YEAR(EDATE(DATE(YEAR(Setup!$B$5),MONTH(Setup!$B$5),1),6)),MONTH(EDATE(DATE(YEAR(Setup!$B$5),MONTH(Setup!$B$5),1),6)),MIN($C10,DAY(EOMONTH(EDATE(DATE(YEAR(Setup!$B$5),MONTH(Setup!$B$5),1),6),0))))&lt;=Setup!$B$11),DATE(YEAR(EDATE(DATE(YEAR(Setup!$B$5),MONTH(Setup!$B$5),1),6)),MONTH(EDATE(DATE(YEAR(Setup!$B$5),MONTH(Setup!$B$5),1),6)),MIN($C10,DAY(EOMONTH(EDATE(DATE(YEAR(Setup!$B$5),MONTH(Setup!$B$5),1),6),0)))),""),"")</f>
        <v/>
      </c>
      <c r="I40" s="35" t="str">
        <f>IF(AND($A10&lt;&gt;"",ISNUMBER($B10),$B10&gt;=0,ISNUMBER($C10),$C10&gt;=1,$C10&lt;=31,$C10=INT($C10),ISNUMBER(Setup!$B$5)),IF(AND(DATE(YEAR(EDATE(DATE(YEAR(Setup!$B$5),MONTH(Setup!$B$5),1),6)),MONTH(EDATE(DATE(YEAR(Setup!$B$5),MONTH(Setup!$B$5),1),6)),MIN($C10,DAY(EOMONTH(EDATE(DATE(YEAR(Setup!$B$5),MONTH(Setup!$B$5),1),6),0))))&gt;=Setup!$B$5,DATE(YEAR(EDATE(DATE(YEAR(Setup!$B$5),MONTH(Setup!$B$5),1),6)),MONTH(EDATE(DATE(YEAR(Setup!$B$5),MONTH(Setup!$B$5),1),6)),MIN($C10,DAY(EOMONTH(EDATE(DATE(YEAR(Setup!$B$5),MONTH(Setup!$B$5),1),6),0))))&lt;=Setup!$B$11),$B10,""),"")</f>
        <v/>
      </c>
      <c r="J40" s="24"/>
      <c r="K40" s="24"/>
      <c r="L40" s="24"/>
    </row>
    <row r="41" ht="20.25" customHeight="1">
      <c r="A41" s="24"/>
      <c r="B41" s="24"/>
      <c r="C41" s="24"/>
      <c r="D41" s="24"/>
      <c r="E41" s="24"/>
      <c r="F41" s="24"/>
      <c r="G41" s="24" t="str">
        <f>IF(AND($A10&lt;&gt;"",ISNUMBER($B10),$B10&gt;=0,ISNUMBER($C10),$C10&gt;=1,$C10&lt;=31,$C10=INT($C10),ISNUMBER(Setup!$B$5)),IF(AND(DATE(YEAR(EDATE(DATE(YEAR(Setup!$B$5),MONTH(Setup!$B$5),1),7)),MONTH(EDATE(DATE(YEAR(Setup!$B$5),MONTH(Setup!$B$5),1),7)),MIN($C10,DAY(EOMONTH(EDATE(DATE(YEAR(Setup!$B$5),MONTH(Setup!$B$5),1),7),0))))&gt;=Setup!$B$5,DATE(YEAR(EDATE(DATE(YEAR(Setup!$B$5),MONTH(Setup!$B$5),1),7)),MONTH(EDATE(DATE(YEAR(Setup!$B$5),MONTH(Setup!$B$5),1),7)),MIN($C10,DAY(EOMONTH(EDATE(DATE(YEAR(Setup!$B$5),MONTH(Setup!$B$5),1),7),0))))&lt;=Setup!$B$11),$A10,""),"")</f>
        <v/>
      </c>
      <c r="H41" s="32" t="str">
        <f>IF(AND($A10&lt;&gt;"",ISNUMBER($B10),$B10&gt;=0,ISNUMBER($C10),$C10&gt;=1,$C10&lt;=31,$C10=INT($C10),ISNUMBER(Setup!$B$5)),IF(AND(DATE(YEAR(EDATE(DATE(YEAR(Setup!$B$5),MONTH(Setup!$B$5),1),7)),MONTH(EDATE(DATE(YEAR(Setup!$B$5),MONTH(Setup!$B$5),1),7)),MIN($C10,DAY(EOMONTH(EDATE(DATE(YEAR(Setup!$B$5),MONTH(Setup!$B$5),1),7),0))))&gt;=Setup!$B$5,DATE(YEAR(EDATE(DATE(YEAR(Setup!$B$5),MONTH(Setup!$B$5),1),7)),MONTH(EDATE(DATE(YEAR(Setup!$B$5),MONTH(Setup!$B$5),1),7)),MIN($C10,DAY(EOMONTH(EDATE(DATE(YEAR(Setup!$B$5),MONTH(Setup!$B$5),1),7),0))))&lt;=Setup!$B$11),DATE(YEAR(EDATE(DATE(YEAR(Setup!$B$5),MONTH(Setup!$B$5),1),7)),MONTH(EDATE(DATE(YEAR(Setup!$B$5),MONTH(Setup!$B$5),1),7)),MIN($C10,DAY(EOMONTH(EDATE(DATE(YEAR(Setup!$B$5),MONTH(Setup!$B$5),1),7),0)))),""),"")</f>
        <v/>
      </c>
      <c r="I41" s="35" t="str">
        <f>IF(AND($A10&lt;&gt;"",ISNUMBER($B10),$B10&gt;=0,ISNUMBER($C10),$C10&gt;=1,$C10&lt;=31,$C10=INT($C10),ISNUMBER(Setup!$B$5)),IF(AND(DATE(YEAR(EDATE(DATE(YEAR(Setup!$B$5),MONTH(Setup!$B$5),1),7)),MONTH(EDATE(DATE(YEAR(Setup!$B$5),MONTH(Setup!$B$5),1),7)),MIN($C10,DAY(EOMONTH(EDATE(DATE(YEAR(Setup!$B$5),MONTH(Setup!$B$5),1),7),0))))&gt;=Setup!$B$5,DATE(YEAR(EDATE(DATE(YEAR(Setup!$B$5),MONTH(Setup!$B$5),1),7)),MONTH(EDATE(DATE(YEAR(Setup!$B$5),MONTH(Setup!$B$5),1),7)),MIN($C10,DAY(EOMONTH(EDATE(DATE(YEAR(Setup!$B$5),MONTH(Setup!$B$5),1),7),0))))&lt;=Setup!$B$11),$B10,""),"")</f>
        <v/>
      </c>
      <c r="J41" s="24"/>
      <c r="K41" s="24"/>
      <c r="L41" s="24"/>
    </row>
    <row r="42" ht="20.25" customHeight="1">
      <c r="A42" s="24"/>
      <c r="B42" s="24"/>
      <c r="C42" s="24"/>
      <c r="D42" s="24"/>
      <c r="E42" s="24"/>
      <c r="F42" s="24"/>
      <c r="G42" s="24" t="str">
        <f>IF(AND($A10&lt;&gt;"",ISNUMBER($B10),$B10&gt;=0,ISNUMBER($C10),$C10&gt;=1,$C10&lt;=31,$C10=INT($C10),ISNUMBER(Setup!$B$5)),IF(AND(DATE(YEAR(EDATE(DATE(YEAR(Setup!$B$5),MONTH(Setup!$B$5),1),8)),MONTH(EDATE(DATE(YEAR(Setup!$B$5),MONTH(Setup!$B$5),1),8)),MIN($C10,DAY(EOMONTH(EDATE(DATE(YEAR(Setup!$B$5),MONTH(Setup!$B$5),1),8),0))))&gt;=Setup!$B$5,DATE(YEAR(EDATE(DATE(YEAR(Setup!$B$5),MONTH(Setup!$B$5),1),8)),MONTH(EDATE(DATE(YEAR(Setup!$B$5),MONTH(Setup!$B$5),1),8)),MIN($C10,DAY(EOMONTH(EDATE(DATE(YEAR(Setup!$B$5),MONTH(Setup!$B$5),1),8),0))))&lt;=Setup!$B$11),$A10,""),"")</f>
        <v/>
      </c>
      <c r="H42" s="32" t="str">
        <f>IF(AND($A10&lt;&gt;"",ISNUMBER($B10),$B10&gt;=0,ISNUMBER($C10),$C10&gt;=1,$C10&lt;=31,$C10=INT($C10),ISNUMBER(Setup!$B$5)),IF(AND(DATE(YEAR(EDATE(DATE(YEAR(Setup!$B$5),MONTH(Setup!$B$5),1),8)),MONTH(EDATE(DATE(YEAR(Setup!$B$5),MONTH(Setup!$B$5),1),8)),MIN($C10,DAY(EOMONTH(EDATE(DATE(YEAR(Setup!$B$5),MONTH(Setup!$B$5),1),8),0))))&gt;=Setup!$B$5,DATE(YEAR(EDATE(DATE(YEAR(Setup!$B$5),MONTH(Setup!$B$5),1),8)),MONTH(EDATE(DATE(YEAR(Setup!$B$5),MONTH(Setup!$B$5),1),8)),MIN($C10,DAY(EOMONTH(EDATE(DATE(YEAR(Setup!$B$5),MONTH(Setup!$B$5),1),8),0))))&lt;=Setup!$B$11),DATE(YEAR(EDATE(DATE(YEAR(Setup!$B$5),MONTH(Setup!$B$5),1),8)),MONTH(EDATE(DATE(YEAR(Setup!$B$5),MONTH(Setup!$B$5),1),8)),MIN($C10,DAY(EOMONTH(EDATE(DATE(YEAR(Setup!$B$5),MONTH(Setup!$B$5),1),8),0)))),""),"")</f>
        <v/>
      </c>
      <c r="I42" s="35" t="str">
        <f>IF(AND($A10&lt;&gt;"",ISNUMBER($B10),$B10&gt;=0,ISNUMBER($C10),$C10&gt;=1,$C10&lt;=31,$C10=INT($C10),ISNUMBER(Setup!$B$5)),IF(AND(DATE(YEAR(EDATE(DATE(YEAR(Setup!$B$5),MONTH(Setup!$B$5),1),8)),MONTH(EDATE(DATE(YEAR(Setup!$B$5),MONTH(Setup!$B$5),1),8)),MIN($C10,DAY(EOMONTH(EDATE(DATE(YEAR(Setup!$B$5),MONTH(Setup!$B$5),1),8),0))))&gt;=Setup!$B$5,DATE(YEAR(EDATE(DATE(YEAR(Setup!$B$5),MONTH(Setup!$B$5),1),8)),MONTH(EDATE(DATE(YEAR(Setup!$B$5),MONTH(Setup!$B$5),1),8)),MIN($C10,DAY(EOMONTH(EDATE(DATE(YEAR(Setup!$B$5),MONTH(Setup!$B$5),1),8),0))))&lt;=Setup!$B$11),$B10,""),"")</f>
        <v/>
      </c>
      <c r="J42" s="24"/>
      <c r="K42" s="24"/>
      <c r="L42" s="24"/>
    </row>
    <row r="43" ht="20.25" customHeight="1">
      <c r="A43" s="24"/>
      <c r="B43" s="24"/>
      <c r="C43" s="24"/>
      <c r="D43" s="24"/>
      <c r="E43" s="24"/>
      <c r="F43" s="24"/>
      <c r="G43" s="24" t="str">
        <f>IF(AND($A10&lt;&gt;"",ISNUMBER($B10),$B10&gt;=0,ISNUMBER($C10),$C10&gt;=1,$C10&lt;=31,$C10=INT($C10),ISNUMBER(Setup!$B$5)),IF(AND(DATE(YEAR(EDATE(DATE(YEAR(Setup!$B$5),MONTH(Setup!$B$5),1),9)),MONTH(EDATE(DATE(YEAR(Setup!$B$5),MONTH(Setup!$B$5),1),9)),MIN($C10,DAY(EOMONTH(EDATE(DATE(YEAR(Setup!$B$5),MONTH(Setup!$B$5),1),9),0))))&gt;=Setup!$B$5,DATE(YEAR(EDATE(DATE(YEAR(Setup!$B$5),MONTH(Setup!$B$5),1),9)),MONTH(EDATE(DATE(YEAR(Setup!$B$5),MONTH(Setup!$B$5),1),9)),MIN($C10,DAY(EOMONTH(EDATE(DATE(YEAR(Setup!$B$5),MONTH(Setup!$B$5),1),9),0))))&lt;=Setup!$B$11),$A10,""),"")</f>
        <v/>
      </c>
      <c r="H43" s="32" t="str">
        <f>IF(AND($A10&lt;&gt;"",ISNUMBER($B10),$B10&gt;=0,ISNUMBER($C10),$C10&gt;=1,$C10&lt;=31,$C10=INT($C10),ISNUMBER(Setup!$B$5)),IF(AND(DATE(YEAR(EDATE(DATE(YEAR(Setup!$B$5),MONTH(Setup!$B$5),1),9)),MONTH(EDATE(DATE(YEAR(Setup!$B$5),MONTH(Setup!$B$5),1),9)),MIN($C10,DAY(EOMONTH(EDATE(DATE(YEAR(Setup!$B$5),MONTH(Setup!$B$5),1),9),0))))&gt;=Setup!$B$5,DATE(YEAR(EDATE(DATE(YEAR(Setup!$B$5),MONTH(Setup!$B$5),1),9)),MONTH(EDATE(DATE(YEAR(Setup!$B$5),MONTH(Setup!$B$5),1),9)),MIN($C10,DAY(EOMONTH(EDATE(DATE(YEAR(Setup!$B$5),MONTH(Setup!$B$5),1),9),0))))&lt;=Setup!$B$11),DATE(YEAR(EDATE(DATE(YEAR(Setup!$B$5),MONTH(Setup!$B$5),1),9)),MONTH(EDATE(DATE(YEAR(Setup!$B$5),MONTH(Setup!$B$5),1),9)),MIN($C10,DAY(EOMONTH(EDATE(DATE(YEAR(Setup!$B$5),MONTH(Setup!$B$5),1),9),0)))),""),"")</f>
        <v/>
      </c>
      <c r="I43" s="35" t="str">
        <f>IF(AND($A10&lt;&gt;"",ISNUMBER($B10),$B10&gt;=0,ISNUMBER($C10),$C10&gt;=1,$C10&lt;=31,$C10=INT($C10),ISNUMBER(Setup!$B$5)),IF(AND(DATE(YEAR(EDATE(DATE(YEAR(Setup!$B$5),MONTH(Setup!$B$5),1),9)),MONTH(EDATE(DATE(YEAR(Setup!$B$5),MONTH(Setup!$B$5),1),9)),MIN($C10,DAY(EOMONTH(EDATE(DATE(YEAR(Setup!$B$5),MONTH(Setup!$B$5),1),9),0))))&gt;=Setup!$B$5,DATE(YEAR(EDATE(DATE(YEAR(Setup!$B$5),MONTH(Setup!$B$5),1),9)),MONTH(EDATE(DATE(YEAR(Setup!$B$5),MONTH(Setup!$B$5),1),9)),MIN($C10,DAY(EOMONTH(EDATE(DATE(YEAR(Setup!$B$5),MONTH(Setup!$B$5),1),9),0))))&lt;=Setup!$B$11),$B10,""),"")</f>
        <v/>
      </c>
      <c r="J43" s="24"/>
      <c r="K43" s="24"/>
      <c r="L43" s="24"/>
    </row>
    <row r="44" ht="20.25" customHeight="1">
      <c r="A44" s="24"/>
      <c r="B44" s="24"/>
      <c r="C44" s="24"/>
      <c r="D44" s="24"/>
      <c r="E44" s="24"/>
      <c r="F44" s="24"/>
      <c r="G44" s="24" t="str">
        <f>IF(AND($A10&lt;&gt;"",ISNUMBER($B10),$B10&gt;=0,ISNUMBER($C10),$C10&gt;=1,$C10&lt;=31,$C10=INT($C10),ISNUMBER(Setup!$B$5)),IF(AND(DATE(YEAR(EDATE(DATE(YEAR(Setup!$B$5),MONTH(Setup!$B$5),1),10)),MONTH(EDATE(DATE(YEAR(Setup!$B$5),MONTH(Setup!$B$5),1),10)),MIN($C10,DAY(EOMONTH(EDATE(DATE(YEAR(Setup!$B$5),MONTH(Setup!$B$5),1),10),0))))&gt;=Setup!$B$5,DATE(YEAR(EDATE(DATE(YEAR(Setup!$B$5),MONTH(Setup!$B$5),1),10)),MONTH(EDATE(DATE(YEAR(Setup!$B$5),MONTH(Setup!$B$5),1),10)),MIN($C10,DAY(EOMONTH(EDATE(DATE(YEAR(Setup!$B$5),MONTH(Setup!$B$5),1),10),0))))&lt;=Setup!$B$11),$A10,""),"")</f>
        <v/>
      </c>
      <c r="H44" s="32" t="str">
        <f>IF(AND($A10&lt;&gt;"",ISNUMBER($B10),$B10&gt;=0,ISNUMBER($C10),$C10&gt;=1,$C10&lt;=31,$C10=INT($C10),ISNUMBER(Setup!$B$5)),IF(AND(DATE(YEAR(EDATE(DATE(YEAR(Setup!$B$5),MONTH(Setup!$B$5),1),10)),MONTH(EDATE(DATE(YEAR(Setup!$B$5),MONTH(Setup!$B$5),1),10)),MIN($C10,DAY(EOMONTH(EDATE(DATE(YEAR(Setup!$B$5),MONTH(Setup!$B$5),1),10),0))))&gt;=Setup!$B$5,DATE(YEAR(EDATE(DATE(YEAR(Setup!$B$5),MONTH(Setup!$B$5),1),10)),MONTH(EDATE(DATE(YEAR(Setup!$B$5),MONTH(Setup!$B$5),1),10)),MIN($C10,DAY(EOMONTH(EDATE(DATE(YEAR(Setup!$B$5),MONTH(Setup!$B$5),1),10),0))))&lt;=Setup!$B$11),DATE(YEAR(EDATE(DATE(YEAR(Setup!$B$5),MONTH(Setup!$B$5),1),10)),MONTH(EDATE(DATE(YEAR(Setup!$B$5),MONTH(Setup!$B$5),1),10)),MIN($C10,DAY(EOMONTH(EDATE(DATE(YEAR(Setup!$B$5),MONTH(Setup!$B$5),1),10),0)))),""),"")</f>
        <v/>
      </c>
      <c r="I44" s="35" t="str">
        <f>IF(AND($A10&lt;&gt;"",ISNUMBER($B10),$B10&gt;=0,ISNUMBER($C10),$C10&gt;=1,$C10&lt;=31,$C10=INT($C10),ISNUMBER(Setup!$B$5)),IF(AND(DATE(YEAR(EDATE(DATE(YEAR(Setup!$B$5),MONTH(Setup!$B$5),1),10)),MONTH(EDATE(DATE(YEAR(Setup!$B$5),MONTH(Setup!$B$5),1),10)),MIN($C10,DAY(EOMONTH(EDATE(DATE(YEAR(Setup!$B$5),MONTH(Setup!$B$5),1),10),0))))&gt;=Setup!$B$5,DATE(YEAR(EDATE(DATE(YEAR(Setup!$B$5),MONTH(Setup!$B$5),1),10)),MONTH(EDATE(DATE(YEAR(Setup!$B$5),MONTH(Setup!$B$5),1),10)),MIN($C10,DAY(EOMONTH(EDATE(DATE(YEAR(Setup!$B$5),MONTH(Setup!$B$5),1),10),0))))&lt;=Setup!$B$11),$B10,""),"")</f>
        <v/>
      </c>
      <c r="J44" s="24"/>
      <c r="K44" s="24"/>
      <c r="L44" s="24"/>
    </row>
    <row r="45" ht="20.25" customHeight="1">
      <c r="A45" s="24"/>
      <c r="B45" s="24"/>
      <c r="C45" s="24"/>
      <c r="D45" s="24"/>
      <c r="E45" s="24"/>
      <c r="F45" s="24"/>
      <c r="G45" s="24" t="str">
        <f>IF(AND($A10&lt;&gt;"",ISNUMBER($B10),$B10&gt;=0,ISNUMBER($C10),$C10&gt;=1,$C10&lt;=31,$C10=INT($C10),ISNUMBER(Setup!$B$5)),IF(AND(DATE(YEAR(EDATE(DATE(YEAR(Setup!$B$5),MONTH(Setup!$B$5),1),11)),MONTH(EDATE(DATE(YEAR(Setup!$B$5),MONTH(Setup!$B$5),1),11)),MIN($C10,DAY(EOMONTH(EDATE(DATE(YEAR(Setup!$B$5),MONTH(Setup!$B$5),1),11),0))))&gt;=Setup!$B$5,DATE(YEAR(EDATE(DATE(YEAR(Setup!$B$5),MONTH(Setup!$B$5),1),11)),MONTH(EDATE(DATE(YEAR(Setup!$B$5),MONTH(Setup!$B$5),1),11)),MIN($C10,DAY(EOMONTH(EDATE(DATE(YEAR(Setup!$B$5),MONTH(Setup!$B$5),1),11),0))))&lt;=Setup!$B$11),$A10,""),"")</f>
        <v/>
      </c>
      <c r="H45" s="32" t="str">
        <f>IF(AND($A10&lt;&gt;"",ISNUMBER($B10),$B10&gt;=0,ISNUMBER($C10),$C10&gt;=1,$C10&lt;=31,$C10=INT($C10),ISNUMBER(Setup!$B$5)),IF(AND(DATE(YEAR(EDATE(DATE(YEAR(Setup!$B$5),MONTH(Setup!$B$5),1),11)),MONTH(EDATE(DATE(YEAR(Setup!$B$5),MONTH(Setup!$B$5),1),11)),MIN($C10,DAY(EOMONTH(EDATE(DATE(YEAR(Setup!$B$5),MONTH(Setup!$B$5),1),11),0))))&gt;=Setup!$B$5,DATE(YEAR(EDATE(DATE(YEAR(Setup!$B$5),MONTH(Setup!$B$5),1),11)),MONTH(EDATE(DATE(YEAR(Setup!$B$5),MONTH(Setup!$B$5),1),11)),MIN($C10,DAY(EOMONTH(EDATE(DATE(YEAR(Setup!$B$5),MONTH(Setup!$B$5),1),11),0))))&lt;=Setup!$B$11),DATE(YEAR(EDATE(DATE(YEAR(Setup!$B$5),MONTH(Setup!$B$5),1),11)),MONTH(EDATE(DATE(YEAR(Setup!$B$5),MONTH(Setup!$B$5),1),11)),MIN($C10,DAY(EOMONTH(EDATE(DATE(YEAR(Setup!$B$5),MONTH(Setup!$B$5),1),11),0)))),""),"")</f>
        <v/>
      </c>
      <c r="I45" s="35" t="str">
        <f>IF(AND($A10&lt;&gt;"",ISNUMBER($B10),$B10&gt;=0,ISNUMBER($C10),$C10&gt;=1,$C10&lt;=31,$C10=INT($C10),ISNUMBER(Setup!$B$5)),IF(AND(DATE(YEAR(EDATE(DATE(YEAR(Setup!$B$5),MONTH(Setup!$B$5),1),11)),MONTH(EDATE(DATE(YEAR(Setup!$B$5),MONTH(Setup!$B$5),1),11)),MIN($C10,DAY(EOMONTH(EDATE(DATE(YEAR(Setup!$B$5),MONTH(Setup!$B$5),1),11),0))))&gt;=Setup!$B$5,DATE(YEAR(EDATE(DATE(YEAR(Setup!$B$5),MONTH(Setup!$B$5),1),11)),MONTH(EDATE(DATE(YEAR(Setup!$B$5),MONTH(Setup!$B$5),1),11)),MIN($C10,DAY(EOMONTH(EDATE(DATE(YEAR(Setup!$B$5),MONTH(Setup!$B$5),1),11),0))))&lt;=Setup!$B$11),$B10,""),"")</f>
        <v/>
      </c>
      <c r="J45" s="24"/>
      <c r="K45" s="24"/>
      <c r="L45" s="24"/>
    </row>
    <row r="46" ht="20.25" customHeight="1">
      <c r="A46" s="24"/>
      <c r="B46" s="24"/>
      <c r="C46" s="24"/>
      <c r="D46" s="24"/>
      <c r="E46" s="24"/>
      <c r="F46" s="24"/>
      <c r="G46" s="24" t="str">
        <f>IF(AND($A10&lt;&gt;"",ISNUMBER($B10),$B10&gt;=0,ISNUMBER($C10),$C10&gt;=1,$C10&lt;=31,$C10=INT($C10),ISNUMBER(Setup!$B$5)),IF(AND(DATE(YEAR(EDATE(DATE(YEAR(Setup!$B$5),MONTH(Setup!$B$5),1),12)),MONTH(EDATE(DATE(YEAR(Setup!$B$5),MONTH(Setup!$B$5),1),12)),MIN($C10,DAY(EOMONTH(EDATE(DATE(YEAR(Setup!$B$5),MONTH(Setup!$B$5),1),12),0))))&gt;=Setup!$B$5,DATE(YEAR(EDATE(DATE(YEAR(Setup!$B$5),MONTH(Setup!$B$5),1),12)),MONTH(EDATE(DATE(YEAR(Setup!$B$5),MONTH(Setup!$B$5),1),12)),MIN($C10,DAY(EOMONTH(EDATE(DATE(YEAR(Setup!$B$5),MONTH(Setup!$B$5),1),12),0))))&lt;=Setup!$B$11),$A10,""),"")</f>
        <v/>
      </c>
      <c r="H46" s="32" t="str">
        <f>IF(AND($A10&lt;&gt;"",ISNUMBER($B10),$B10&gt;=0,ISNUMBER($C10),$C10&gt;=1,$C10&lt;=31,$C10=INT($C10),ISNUMBER(Setup!$B$5)),IF(AND(DATE(YEAR(EDATE(DATE(YEAR(Setup!$B$5),MONTH(Setup!$B$5),1),12)),MONTH(EDATE(DATE(YEAR(Setup!$B$5),MONTH(Setup!$B$5),1),12)),MIN($C10,DAY(EOMONTH(EDATE(DATE(YEAR(Setup!$B$5),MONTH(Setup!$B$5),1),12),0))))&gt;=Setup!$B$5,DATE(YEAR(EDATE(DATE(YEAR(Setup!$B$5),MONTH(Setup!$B$5),1),12)),MONTH(EDATE(DATE(YEAR(Setup!$B$5),MONTH(Setup!$B$5),1),12)),MIN($C10,DAY(EOMONTH(EDATE(DATE(YEAR(Setup!$B$5),MONTH(Setup!$B$5),1),12),0))))&lt;=Setup!$B$11),DATE(YEAR(EDATE(DATE(YEAR(Setup!$B$5),MONTH(Setup!$B$5),1),12)),MONTH(EDATE(DATE(YEAR(Setup!$B$5),MONTH(Setup!$B$5),1),12)),MIN($C10,DAY(EOMONTH(EDATE(DATE(YEAR(Setup!$B$5),MONTH(Setup!$B$5),1),12),0)))),""),"")</f>
        <v/>
      </c>
      <c r="I46" s="35" t="str">
        <f>IF(AND($A10&lt;&gt;"",ISNUMBER($B10),$B10&gt;=0,ISNUMBER($C10),$C10&gt;=1,$C10&lt;=31,$C10=INT($C10),ISNUMBER(Setup!$B$5)),IF(AND(DATE(YEAR(EDATE(DATE(YEAR(Setup!$B$5),MONTH(Setup!$B$5),1),12)),MONTH(EDATE(DATE(YEAR(Setup!$B$5),MONTH(Setup!$B$5),1),12)),MIN($C10,DAY(EOMONTH(EDATE(DATE(YEAR(Setup!$B$5),MONTH(Setup!$B$5),1),12),0))))&gt;=Setup!$B$5,DATE(YEAR(EDATE(DATE(YEAR(Setup!$B$5),MONTH(Setup!$B$5),1),12)),MONTH(EDATE(DATE(YEAR(Setup!$B$5),MONTH(Setup!$B$5),1),12)),MIN($C10,DAY(EOMONTH(EDATE(DATE(YEAR(Setup!$B$5),MONTH(Setup!$B$5),1),12),0))))&lt;=Setup!$B$11),$B10,""),"")</f>
        <v/>
      </c>
      <c r="J46" s="24"/>
      <c r="K46" s="24"/>
      <c r="L46" s="24"/>
    </row>
    <row r="47" ht="20.25" customHeight="1">
      <c r="A47" s="24"/>
      <c r="B47" s="24"/>
      <c r="C47" s="24"/>
      <c r="D47" s="24"/>
      <c r="E47" s="24"/>
      <c r="F47" s="24"/>
      <c r="G47" s="24" t="str">
        <f>IF(AND($A11&lt;&gt;"",ISNUMBER($B11),$B11&gt;=0,ISNUMBER($C11),$C11&gt;=1,$C11&lt;=31,$C11=INT($C11),ISNUMBER(Setup!$B$5)),IF(AND(DATE(YEAR(EDATE(DATE(YEAR(Setup!$B$5),MONTH(Setup!$B$5),1),0)),MONTH(EDATE(DATE(YEAR(Setup!$B$5),MONTH(Setup!$B$5),1),0)),MIN($C11,DAY(EOMONTH(EDATE(DATE(YEAR(Setup!$B$5),MONTH(Setup!$B$5),1),0),0))))&gt;=Setup!$B$5,DATE(YEAR(EDATE(DATE(YEAR(Setup!$B$5),MONTH(Setup!$B$5),1),0)),MONTH(EDATE(DATE(YEAR(Setup!$B$5),MONTH(Setup!$B$5),1),0)),MIN($C11,DAY(EOMONTH(EDATE(DATE(YEAR(Setup!$B$5),MONTH(Setup!$B$5),1),0),0))))&lt;=Setup!$B$11),$A11,""),"")</f>
        <v/>
      </c>
      <c r="H47" s="32" t="str">
        <f>IF(AND($A11&lt;&gt;"",ISNUMBER($B11),$B11&gt;=0,ISNUMBER($C11),$C11&gt;=1,$C11&lt;=31,$C11=INT($C11),ISNUMBER(Setup!$B$5)),IF(AND(DATE(YEAR(EDATE(DATE(YEAR(Setup!$B$5),MONTH(Setup!$B$5),1),0)),MONTH(EDATE(DATE(YEAR(Setup!$B$5),MONTH(Setup!$B$5),1),0)),MIN($C11,DAY(EOMONTH(EDATE(DATE(YEAR(Setup!$B$5),MONTH(Setup!$B$5),1),0),0))))&gt;=Setup!$B$5,DATE(YEAR(EDATE(DATE(YEAR(Setup!$B$5),MONTH(Setup!$B$5),1),0)),MONTH(EDATE(DATE(YEAR(Setup!$B$5),MONTH(Setup!$B$5),1),0)),MIN($C11,DAY(EOMONTH(EDATE(DATE(YEAR(Setup!$B$5),MONTH(Setup!$B$5),1),0),0))))&lt;=Setup!$B$11),DATE(YEAR(EDATE(DATE(YEAR(Setup!$B$5),MONTH(Setup!$B$5),1),0)),MONTH(EDATE(DATE(YEAR(Setup!$B$5),MONTH(Setup!$B$5),1),0)),MIN($C11,DAY(EOMONTH(EDATE(DATE(YEAR(Setup!$B$5),MONTH(Setup!$B$5),1),0),0)))),""),"")</f>
        <v/>
      </c>
      <c r="I47" s="35" t="str">
        <f>IF(AND($A11&lt;&gt;"",ISNUMBER($B11),$B11&gt;=0,ISNUMBER($C11),$C11&gt;=1,$C11&lt;=31,$C11=INT($C11),ISNUMBER(Setup!$B$5)),IF(AND(DATE(YEAR(EDATE(DATE(YEAR(Setup!$B$5),MONTH(Setup!$B$5),1),0)),MONTH(EDATE(DATE(YEAR(Setup!$B$5),MONTH(Setup!$B$5),1),0)),MIN($C11,DAY(EOMONTH(EDATE(DATE(YEAR(Setup!$B$5),MONTH(Setup!$B$5),1),0),0))))&gt;=Setup!$B$5,DATE(YEAR(EDATE(DATE(YEAR(Setup!$B$5),MONTH(Setup!$B$5),1),0)),MONTH(EDATE(DATE(YEAR(Setup!$B$5),MONTH(Setup!$B$5),1),0)),MIN($C11,DAY(EOMONTH(EDATE(DATE(YEAR(Setup!$B$5),MONTH(Setup!$B$5),1),0),0))))&lt;=Setup!$B$11),$B11,""),"")</f>
        <v/>
      </c>
      <c r="J47" s="24"/>
      <c r="K47" s="24"/>
      <c r="L47" s="24"/>
    </row>
    <row r="48" ht="20.25" customHeight="1">
      <c r="A48" s="24"/>
      <c r="B48" s="24"/>
      <c r="C48" s="24"/>
      <c r="D48" s="24"/>
      <c r="E48" s="24"/>
      <c r="F48" s="24"/>
      <c r="G48" s="24" t="str">
        <f>IF(AND($A11&lt;&gt;"",ISNUMBER($B11),$B11&gt;=0,ISNUMBER($C11),$C11&gt;=1,$C11&lt;=31,$C11=INT($C11),ISNUMBER(Setup!$B$5)),IF(AND(DATE(YEAR(EDATE(DATE(YEAR(Setup!$B$5),MONTH(Setup!$B$5),1),1)),MONTH(EDATE(DATE(YEAR(Setup!$B$5),MONTH(Setup!$B$5),1),1)),MIN($C11,DAY(EOMONTH(EDATE(DATE(YEAR(Setup!$B$5),MONTH(Setup!$B$5),1),1),0))))&gt;=Setup!$B$5,DATE(YEAR(EDATE(DATE(YEAR(Setup!$B$5),MONTH(Setup!$B$5),1),1)),MONTH(EDATE(DATE(YEAR(Setup!$B$5),MONTH(Setup!$B$5),1),1)),MIN($C11,DAY(EOMONTH(EDATE(DATE(YEAR(Setup!$B$5),MONTH(Setup!$B$5),1),1),0))))&lt;=Setup!$B$11),$A11,""),"")</f>
        <v/>
      </c>
      <c r="H48" s="32" t="str">
        <f>IF(AND($A11&lt;&gt;"",ISNUMBER($B11),$B11&gt;=0,ISNUMBER($C11),$C11&gt;=1,$C11&lt;=31,$C11=INT($C11),ISNUMBER(Setup!$B$5)),IF(AND(DATE(YEAR(EDATE(DATE(YEAR(Setup!$B$5),MONTH(Setup!$B$5),1),1)),MONTH(EDATE(DATE(YEAR(Setup!$B$5),MONTH(Setup!$B$5),1),1)),MIN($C11,DAY(EOMONTH(EDATE(DATE(YEAR(Setup!$B$5),MONTH(Setup!$B$5),1),1),0))))&gt;=Setup!$B$5,DATE(YEAR(EDATE(DATE(YEAR(Setup!$B$5),MONTH(Setup!$B$5),1),1)),MONTH(EDATE(DATE(YEAR(Setup!$B$5),MONTH(Setup!$B$5),1),1)),MIN($C11,DAY(EOMONTH(EDATE(DATE(YEAR(Setup!$B$5),MONTH(Setup!$B$5),1),1),0))))&lt;=Setup!$B$11),DATE(YEAR(EDATE(DATE(YEAR(Setup!$B$5),MONTH(Setup!$B$5),1),1)),MONTH(EDATE(DATE(YEAR(Setup!$B$5),MONTH(Setup!$B$5),1),1)),MIN($C11,DAY(EOMONTH(EDATE(DATE(YEAR(Setup!$B$5),MONTH(Setup!$B$5),1),1),0)))),""),"")</f>
        <v/>
      </c>
      <c r="I48" s="35" t="str">
        <f>IF(AND($A11&lt;&gt;"",ISNUMBER($B11),$B11&gt;=0,ISNUMBER($C11),$C11&gt;=1,$C11&lt;=31,$C11=INT($C11),ISNUMBER(Setup!$B$5)),IF(AND(DATE(YEAR(EDATE(DATE(YEAR(Setup!$B$5),MONTH(Setup!$B$5),1),1)),MONTH(EDATE(DATE(YEAR(Setup!$B$5),MONTH(Setup!$B$5),1),1)),MIN($C11,DAY(EOMONTH(EDATE(DATE(YEAR(Setup!$B$5),MONTH(Setup!$B$5),1),1),0))))&gt;=Setup!$B$5,DATE(YEAR(EDATE(DATE(YEAR(Setup!$B$5),MONTH(Setup!$B$5),1),1)),MONTH(EDATE(DATE(YEAR(Setup!$B$5),MONTH(Setup!$B$5),1),1)),MIN($C11,DAY(EOMONTH(EDATE(DATE(YEAR(Setup!$B$5),MONTH(Setup!$B$5),1),1),0))))&lt;=Setup!$B$11),$B11,""),"")</f>
        <v/>
      </c>
      <c r="J48" s="24"/>
      <c r="K48" s="24"/>
      <c r="L48" s="24"/>
    </row>
    <row r="49" ht="20.25" customHeight="1">
      <c r="A49" s="24"/>
      <c r="B49" s="24"/>
      <c r="C49" s="24"/>
      <c r="D49" s="24"/>
      <c r="E49" s="24"/>
      <c r="F49" s="24"/>
      <c r="G49" s="24" t="str">
        <f>IF(AND($A11&lt;&gt;"",ISNUMBER($B11),$B11&gt;=0,ISNUMBER($C11),$C11&gt;=1,$C11&lt;=31,$C11=INT($C11),ISNUMBER(Setup!$B$5)),IF(AND(DATE(YEAR(EDATE(DATE(YEAR(Setup!$B$5),MONTH(Setup!$B$5),1),2)),MONTH(EDATE(DATE(YEAR(Setup!$B$5),MONTH(Setup!$B$5),1),2)),MIN($C11,DAY(EOMONTH(EDATE(DATE(YEAR(Setup!$B$5),MONTH(Setup!$B$5),1),2),0))))&gt;=Setup!$B$5,DATE(YEAR(EDATE(DATE(YEAR(Setup!$B$5),MONTH(Setup!$B$5),1),2)),MONTH(EDATE(DATE(YEAR(Setup!$B$5),MONTH(Setup!$B$5),1),2)),MIN($C11,DAY(EOMONTH(EDATE(DATE(YEAR(Setup!$B$5),MONTH(Setup!$B$5),1),2),0))))&lt;=Setup!$B$11),$A11,""),"")</f>
        <v/>
      </c>
      <c r="H49" s="32" t="str">
        <f>IF(AND($A11&lt;&gt;"",ISNUMBER($B11),$B11&gt;=0,ISNUMBER($C11),$C11&gt;=1,$C11&lt;=31,$C11=INT($C11),ISNUMBER(Setup!$B$5)),IF(AND(DATE(YEAR(EDATE(DATE(YEAR(Setup!$B$5),MONTH(Setup!$B$5),1),2)),MONTH(EDATE(DATE(YEAR(Setup!$B$5),MONTH(Setup!$B$5),1),2)),MIN($C11,DAY(EOMONTH(EDATE(DATE(YEAR(Setup!$B$5),MONTH(Setup!$B$5),1),2),0))))&gt;=Setup!$B$5,DATE(YEAR(EDATE(DATE(YEAR(Setup!$B$5),MONTH(Setup!$B$5),1),2)),MONTH(EDATE(DATE(YEAR(Setup!$B$5),MONTH(Setup!$B$5),1),2)),MIN($C11,DAY(EOMONTH(EDATE(DATE(YEAR(Setup!$B$5),MONTH(Setup!$B$5),1),2),0))))&lt;=Setup!$B$11),DATE(YEAR(EDATE(DATE(YEAR(Setup!$B$5),MONTH(Setup!$B$5),1),2)),MONTH(EDATE(DATE(YEAR(Setup!$B$5),MONTH(Setup!$B$5),1),2)),MIN($C11,DAY(EOMONTH(EDATE(DATE(YEAR(Setup!$B$5),MONTH(Setup!$B$5),1),2),0)))),""),"")</f>
        <v/>
      </c>
      <c r="I49" s="35" t="str">
        <f>IF(AND($A11&lt;&gt;"",ISNUMBER($B11),$B11&gt;=0,ISNUMBER($C11),$C11&gt;=1,$C11&lt;=31,$C11=INT($C11),ISNUMBER(Setup!$B$5)),IF(AND(DATE(YEAR(EDATE(DATE(YEAR(Setup!$B$5),MONTH(Setup!$B$5),1),2)),MONTH(EDATE(DATE(YEAR(Setup!$B$5),MONTH(Setup!$B$5),1),2)),MIN($C11,DAY(EOMONTH(EDATE(DATE(YEAR(Setup!$B$5),MONTH(Setup!$B$5),1),2),0))))&gt;=Setup!$B$5,DATE(YEAR(EDATE(DATE(YEAR(Setup!$B$5),MONTH(Setup!$B$5),1),2)),MONTH(EDATE(DATE(YEAR(Setup!$B$5),MONTH(Setup!$B$5),1),2)),MIN($C11,DAY(EOMONTH(EDATE(DATE(YEAR(Setup!$B$5),MONTH(Setup!$B$5),1),2),0))))&lt;=Setup!$B$11),$B11,""),"")</f>
        <v/>
      </c>
      <c r="J49" s="24"/>
      <c r="K49" s="24"/>
      <c r="L49" s="24"/>
    </row>
    <row r="50" ht="20.25" customHeight="1">
      <c r="A50" s="24"/>
      <c r="B50" s="24"/>
      <c r="C50" s="24"/>
      <c r="D50" s="24"/>
      <c r="E50" s="24"/>
      <c r="F50" s="24"/>
      <c r="G50" s="24" t="str">
        <f>IF(AND($A11&lt;&gt;"",ISNUMBER($B11),$B11&gt;=0,ISNUMBER($C11),$C11&gt;=1,$C11&lt;=31,$C11=INT($C11),ISNUMBER(Setup!$B$5)),IF(AND(DATE(YEAR(EDATE(DATE(YEAR(Setup!$B$5),MONTH(Setup!$B$5),1),3)),MONTH(EDATE(DATE(YEAR(Setup!$B$5),MONTH(Setup!$B$5),1),3)),MIN($C11,DAY(EOMONTH(EDATE(DATE(YEAR(Setup!$B$5),MONTH(Setup!$B$5),1),3),0))))&gt;=Setup!$B$5,DATE(YEAR(EDATE(DATE(YEAR(Setup!$B$5),MONTH(Setup!$B$5),1),3)),MONTH(EDATE(DATE(YEAR(Setup!$B$5),MONTH(Setup!$B$5),1),3)),MIN($C11,DAY(EOMONTH(EDATE(DATE(YEAR(Setup!$B$5),MONTH(Setup!$B$5),1),3),0))))&lt;=Setup!$B$11),$A11,""),"")</f>
        <v/>
      </c>
      <c r="H50" s="32" t="str">
        <f>IF(AND($A11&lt;&gt;"",ISNUMBER($B11),$B11&gt;=0,ISNUMBER($C11),$C11&gt;=1,$C11&lt;=31,$C11=INT($C11),ISNUMBER(Setup!$B$5)),IF(AND(DATE(YEAR(EDATE(DATE(YEAR(Setup!$B$5),MONTH(Setup!$B$5),1),3)),MONTH(EDATE(DATE(YEAR(Setup!$B$5),MONTH(Setup!$B$5),1),3)),MIN($C11,DAY(EOMONTH(EDATE(DATE(YEAR(Setup!$B$5),MONTH(Setup!$B$5),1),3),0))))&gt;=Setup!$B$5,DATE(YEAR(EDATE(DATE(YEAR(Setup!$B$5),MONTH(Setup!$B$5),1),3)),MONTH(EDATE(DATE(YEAR(Setup!$B$5),MONTH(Setup!$B$5),1),3)),MIN($C11,DAY(EOMONTH(EDATE(DATE(YEAR(Setup!$B$5),MONTH(Setup!$B$5),1),3),0))))&lt;=Setup!$B$11),DATE(YEAR(EDATE(DATE(YEAR(Setup!$B$5),MONTH(Setup!$B$5),1),3)),MONTH(EDATE(DATE(YEAR(Setup!$B$5),MONTH(Setup!$B$5),1),3)),MIN($C11,DAY(EOMONTH(EDATE(DATE(YEAR(Setup!$B$5),MONTH(Setup!$B$5),1),3),0)))),""),"")</f>
        <v/>
      </c>
      <c r="I50" s="35" t="str">
        <f>IF(AND($A11&lt;&gt;"",ISNUMBER($B11),$B11&gt;=0,ISNUMBER($C11),$C11&gt;=1,$C11&lt;=31,$C11=INT($C11),ISNUMBER(Setup!$B$5)),IF(AND(DATE(YEAR(EDATE(DATE(YEAR(Setup!$B$5),MONTH(Setup!$B$5),1),3)),MONTH(EDATE(DATE(YEAR(Setup!$B$5),MONTH(Setup!$B$5),1),3)),MIN($C11,DAY(EOMONTH(EDATE(DATE(YEAR(Setup!$B$5),MONTH(Setup!$B$5),1),3),0))))&gt;=Setup!$B$5,DATE(YEAR(EDATE(DATE(YEAR(Setup!$B$5),MONTH(Setup!$B$5),1),3)),MONTH(EDATE(DATE(YEAR(Setup!$B$5),MONTH(Setup!$B$5),1),3)),MIN($C11,DAY(EOMONTH(EDATE(DATE(YEAR(Setup!$B$5),MONTH(Setup!$B$5),1),3),0))))&lt;=Setup!$B$11),$B11,""),"")</f>
        <v/>
      </c>
      <c r="J50" s="24"/>
      <c r="K50" s="24"/>
      <c r="L50" s="24"/>
    </row>
    <row r="51" ht="20.25" customHeight="1">
      <c r="A51" s="24"/>
      <c r="B51" s="24"/>
      <c r="C51" s="24"/>
      <c r="D51" s="24"/>
      <c r="E51" s="24"/>
      <c r="F51" s="24"/>
      <c r="G51" s="24" t="str">
        <f>IF(AND($A11&lt;&gt;"",ISNUMBER($B11),$B11&gt;=0,ISNUMBER($C11),$C11&gt;=1,$C11&lt;=31,$C11=INT($C11),ISNUMBER(Setup!$B$5)),IF(AND(DATE(YEAR(EDATE(DATE(YEAR(Setup!$B$5),MONTH(Setup!$B$5),1),4)),MONTH(EDATE(DATE(YEAR(Setup!$B$5),MONTH(Setup!$B$5),1),4)),MIN($C11,DAY(EOMONTH(EDATE(DATE(YEAR(Setup!$B$5),MONTH(Setup!$B$5),1),4),0))))&gt;=Setup!$B$5,DATE(YEAR(EDATE(DATE(YEAR(Setup!$B$5),MONTH(Setup!$B$5),1),4)),MONTH(EDATE(DATE(YEAR(Setup!$B$5),MONTH(Setup!$B$5),1),4)),MIN($C11,DAY(EOMONTH(EDATE(DATE(YEAR(Setup!$B$5),MONTH(Setup!$B$5),1),4),0))))&lt;=Setup!$B$11),$A11,""),"")</f>
        <v/>
      </c>
      <c r="H51" s="32" t="str">
        <f>IF(AND($A11&lt;&gt;"",ISNUMBER($B11),$B11&gt;=0,ISNUMBER($C11),$C11&gt;=1,$C11&lt;=31,$C11=INT($C11),ISNUMBER(Setup!$B$5)),IF(AND(DATE(YEAR(EDATE(DATE(YEAR(Setup!$B$5),MONTH(Setup!$B$5),1),4)),MONTH(EDATE(DATE(YEAR(Setup!$B$5),MONTH(Setup!$B$5),1),4)),MIN($C11,DAY(EOMONTH(EDATE(DATE(YEAR(Setup!$B$5),MONTH(Setup!$B$5),1),4),0))))&gt;=Setup!$B$5,DATE(YEAR(EDATE(DATE(YEAR(Setup!$B$5),MONTH(Setup!$B$5),1),4)),MONTH(EDATE(DATE(YEAR(Setup!$B$5),MONTH(Setup!$B$5),1),4)),MIN($C11,DAY(EOMONTH(EDATE(DATE(YEAR(Setup!$B$5),MONTH(Setup!$B$5),1),4),0))))&lt;=Setup!$B$11),DATE(YEAR(EDATE(DATE(YEAR(Setup!$B$5),MONTH(Setup!$B$5),1),4)),MONTH(EDATE(DATE(YEAR(Setup!$B$5),MONTH(Setup!$B$5),1),4)),MIN($C11,DAY(EOMONTH(EDATE(DATE(YEAR(Setup!$B$5),MONTH(Setup!$B$5),1),4),0)))),""),"")</f>
        <v/>
      </c>
      <c r="I51" s="35" t="str">
        <f>IF(AND($A11&lt;&gt;"",ISNUMBER($B11),$B11&gt;=0,ISNUMBER($C11),$C11&gt;=1,$C11&lt;=31,$C11=INT($C11),ISNUMBER(Setup!$B$5)),IF(AND(DATE(YEAR(EDATE(DATE(YEAR(Setup!$B$5),MONTH(Setup!$B$5),1),4)),MONTH(EDATE(DATE(YEAR(Setup!$B$5),MONTH(Setup!$B$5),1),4)),MIN($C11,DAY(EOMONTH(EDATE(DATE(YEAR(Setup!$B$5),MONTH(Setup!$B$5),1),4),0))))&gt;=Setup!$B$5,DATE(YEAR(EDATE(DATE(YEAR(Setup!$B$5),MONTH(Setup!$B$5),1),4)),MONTH(EDATE(DATE(YEAR(Setup!$B$5),MONTH(Setup!$B$5),1),4)),MIN($C11,DAY(EOMONTH(EDATE(DATE(YEAR(Setup!$B$5),MONTH(Setup!$B$5),1),4),0))))&lt;=Setup!$B$11),$B11,""),"")</f>
        <v/>
      </c>
      <c r="J51" s="24"/>
      <c r="K51" s="24"/>
      <c r="L51" s="24"/>
    </row>
    <row r="52" ht="20.25" customHeight="1">
      <c r="A52" s="24"/>
      <c r="B52" s="24"/>
      <c r="C52" s="24"/>
      <c r="D52" s="24"/>
      <c r="E52" s="24"/>
      <c r="F52" s="24"/>
      <c r="G52" s="24" t="str">
        <f>IF(AND($A11&lt;&gt;"",ISNUMBER($B11),$B11&gt;=0,ISNUMBER($C11),$C11&gt;=1,$C11&lt;=31,$C11=INT($C11),ISNUMBER(Setup!$B$5)),IF(AND(DATE(YEAR(EDATE(DATE(YEAR(Setup!$B$5),MONTH(Setup!$B$5),1),5)),MONTH(EDATE(DATE(YEAR(Setup!$B$5),MONTH(Setup!$B$5),1),5)),MIN($C11,DAY(EOMONTH(EDATE(DATE(YEAR(Setup!$B$5),MONTH(Setup!$B$5),1),5),0))))&gt;=Setup!$B$5,DATE(YEAR(EDATE(DATE(YEAR(Setup!$B$5),MONTH(Setup!$B$5),1),5)),MONTH(EDATE(DATE(YEAR(Setup!$B$5),MONTH(Setup!$B$5),1),5)),MIN($C11,DAY(EOMONTH(EDATE(DATE(YEAR(Setup!$B$5),MONTH(Setup!$B$5),1),5),0))))&lt;=Setup!$B$11),$A11,""),"")</f>
        <v/>
      </c>
      <c r="H52" s="32" t="str">
        <f>IF(AND($A11&lt;&gt;"",ISNUMBER($B11),$B11&gt;=0,ISNUMBER($C11),$C11&gt;=1,$C11&lt;=31,$C11=INT($C11),ISNUMBER(Setup!$B$5)),IF(AND(DATE(YEAR(EDATE(DATE(YEAR(Setup!$B$5),MONTH(Setup!$B$5),1),5)),MONTH(EDATE(DATE(YEAR(Setup!$B$5),MONTH(Setup!$B$5),1),5)),MIN($C11,DAY(EOMONTH(EDATE(DATE(YEAR(Setup!$B$5),MONTH(Setup!$B$5),1),5),0))))&gt;=Setup!$B$5,DATE(YEAR(EDATE(DATE(YEAR(Setup!$B$5),MONTH(Setup!$B$5),1),5)),MONTH(EDATE(DATE(YEAR(Setup!$B$5),MONTH(Setup!$B$5),1),5)),MIN($C11,DAY(EOMONTH(EDATE(DATE(YEAR(Setup!$B$5),MONTH(Setup!$B$5),1),5),0))))&lt;=Setup!$B$11),DATE(YEAR(EDATE(DATE(YEAR(Setup!$B$5),MONTH(Setup!$B$5),1),5)),MONTH(EDATE(DATE(YEAR(Setup!$B$5),MONTH(Setup!$B$5),1),5)),MIN($C11,DAY(EOMONTH(EDATE(DATE(YEAR(Setup!$B$5),MONTH(Setup!$B$5),1),5),0)))),""),"")</f>
        <v/>
      </c>
      <c r="I52" s="35" t="str">
        <f>IF(AND($A11&lt;&gt;"",ISNUMBER($B11),$B11&gt;=0,ISNUMBER($C11),$C11&gt;=1,$C11&lt;=31,$C11=INT($C11),ISNUMBER(Setup!$B$5)),IF(AND(DATE(YEAR(EDATE(DATE(YEAR(Setup!$B$5),MONTH(Setup!$B$5),1),5)),MONTH(EDATE(DATE(YEAR(Setup!$B$5),MONTH(Setup!$B$5),1),5)),MIN($C11,DAY(EOMONTH(EDATE(DATE(YEAR(Setup!$B$5),MONTH(Setup!$B$5),1),5),0))))&gt;=Setup!$B$5,DATE(YEAR(EDATE(DATE(YEAR(Setup!$B$5),MONTH(Setup!$B$5),1),5)),MONTH(EDATE(DATE(YEAR(Setup!$B$5),MONTH(Setup!$B$5),1),5)),MIN($C11,DAY(EOMONTH(EDATE(DATE(YEAR(Setup!$B$5),MONTH(Setup!$B$5),1),5),0))))&lt;=Setup!$B$11),$B11,""),"")</f>
        <v/>
      </c>
      <c r="J52" s="24"/>
      <c r="K52" s="24"/>
      <c r="L52" s="24"/>
    </row>
    <row r="53" ht="20.25" customHeight="1">
      <c r="A53" s="24"/>
      <c r="B53" s="24"/>
      <c r="C53" s="24"/>
      <c r="D53" s="24"/>
      <c r="E53" s="24"/>
      <c r="F53" s="24"/>
      <c r="G53" s="24" t="str">
        <f>IF(AND($A11&lt;&gt;"",ISNUMBER($B11),$B11&gt;=0,ISNUMBER($C11),$C11&gt;=1,$C11&lt;=31,$C11=INT($C11),ISNUMBER(Setup!$B$5)),IF(AND(DATE(YEAR(EDATE(DATE(YEAR(Setup!$B$5),MONTH(Setup!$B$5),1),6)),MONTH(EDATE(DATE(YEAR(Setup!$B$5),MONTH(Setup!$B$5),1),6)),MIN($C11,DAY(EOMONTH(EDATE(DATE(YEAR(Setup!$B$5),MONTH(Setup!$B$5),1),6),0))))&gt;=Setup!$B$5,DATE(YEAR(EDATE(DATE(YEAR(Setup!$B$5),MONTH(Setup!$B$5),1),6)),MONTH(EDATE(DATE(YEAR(Setup!$B$5),MONTH(Setup!$B$5),1),6)),MIN($C11,DAY(EOMONTH(EDATE(DATE(YEAR(Setup!$B$5),MONTH(Setup!$B$5),1),6),0))))&lt;=Setup!$B$11),$A11,""),"")</f>
        <v/>
      </c>
      <c r="H53" s="32" t="str">
        <f>IF(AND($A11&lt;&gt;"",ISNUMBER($B11),$B11&gt;=0,ISNUMBER($C11),$C11&gt;=1,$C11&lt;=31,$C11=INT($C11),ISNUMBER(Setup!$B$5)),IF(AND(DATE(YEAR(EDATE(DATE(YEAR(Setup!$B$5),MONTH(Setup!$B$5),1),6)),MONTH(EDATE(DATE(YEAR(Setup!$B$5),MONTH(Setup!$B$5),1),6)),MIN($C11,DAY(EOMONTH(EDATE(DATE(YEAR(Setup!$B$5),MONTH(Setup!$B$5),1),6),0))))&gt;=Setup!$B$5,DATE(YEAR(EDATE(DATE(YEAR(Setup!$B$5),MONTH(Setup!$B$5),1),6)),MONTH(EDATE(DATE(YEAR(Setup!$B$5),MONTH(Setup!$B$5),1),6)),MIN($C11,DAY(EOMONTH(EDATE(DATE(YEAR(Setup!$B$5),MONTH(Setup!$B$5),1),6),0))))&lt;=Setup!$B$11),DATE(YEAR(EDATE(DATE(YEAR(Setup!$B$5),MONTH(Setup!$B$5),1),6)),MONTH(EDATE(DATE(YEAR(Setup!$B$5),MONTH(Setup!$B$5),1),6)),MIN($C11,DAY(EOMONTH(EDATE(DATE(YEAR(Setup!$B$5),MONTH(Setup!$B$5),1),6),0)))),""),"")</f>
        <v/>
      </c>
      <c r="I53" s="35" t="str">
        <f>IF(AND($A11&lt;&gt;"",ISNUMBER($B11),$B11&gt;=0,ISNUMBER($C11),$C11&gt;=1,$C11&lt;=31,$C11=INT($C11),ISNUMBER(Setup!$B$5)),IF(AND(DATE(YEAR(EDATE(DATE(YEAR(Setup!$B$5),MONTH(Setup!$B$5),1),6)),MONTH(EDATE(DATE(YEAR(Setup!$B$5),MONTH(Setup!$B$5),1),6)),MIN($C11,DAY(EOMONTH(EDATE(DATE(YEAR(Setup!$B$5),MONTH(Setup!$B$5),1),6),0))))&gt;=Setup!$B$5,DATE(YEAR(EDATE(DATE(YEAR(Setup!$B$5),MONTH(Setup!$B$5),1),6)),MONTH(EDATE(DATE(YEAR(Setup!$B$5),MONTH(Setup!$B$5),1),6)),MIN($C11,DAY(EOMONTH(EDATE(DATE(YEAR(Setup!$B$5),MONTH(Setup!$B$5),1),6),0))))&lt;=Setup!$B$11),$B11,""),"")</f>
        <v/>
      </c>
      <c r="J53" s="24"/>
      <c r="K53" s="24"/>
      <c r="L53" s="24"/>
    </row>
    <row r="54" ht="20.25" customHeight="1">
      <c r="A54" s="24"/>
      <c r="B54" s="24"/>
      <c r="C54" s="24"/>
      <c r="D54" s="24"/>
      <c r="E54" s="24"/>
      <c r="F54" s="24"/>
      <c r="G54" s="24" t="str">
        <f>IF(AND($A11&lt;&gt;"",ISNUMBER($B11),$B11&gt;=0,ISNUMBER($C11),$C11&gt;=1,$C11&lt;=31,$C11=INT($C11),ISNUMBER(Setup!$B$5)),IF(AND(DATE(YEAR(EDATE(DATE(YEAR(Setup!$B$5),MONTH(Setup!$B$5),1),7)),MONTH(EDATE(DATE(YEAR(Setup!$B$5),MONTH(Setup!$B$5),1),7)),MIN($C11,DAY(EOMONTH(EDATE(DATE(YEAR(Setup!$B$5),MONTH(Setup!$B$5),1),7),0))))&gt;=Setup!$B$5,DATE(YEAR(EDATE(DATE(YEAR(Setup!$B$5),MONTH(Setup!$B$5),1),7)),MONTH(EDATE(DATE(YEAR(Setup!$B$5),MONTH(Setup!$B$5),1),7)),MIN($C11,DAY(EOMONTH(EDATE(DATE(YEAR(Setup!$B$5),MONTH(Setup!$B$5),1),7),0))))&lt;=Setup!$B$11),$A11,""),"")</f>
        <v/>
      </c>
      <c r="H54" s="32" t="str">
        <f>IF(AND($A11&lt;&gt;"",ISNUMBER($B11),$B11&gt;=0,ISNUMBER($C11),$C11&gt;=1,$C11&lt;=31,$C11=INT($C11),ISNUMBER(Setup!$B$5)),IF(AND(DATE(YEAR(EDATE(DATE(YEAR(Setup!$B$5),MONTH(Setup!$B$5),1),7)),MONTH(EDATE(DATE(YEAR(Setup!$B$5),MONTH(Setup!$B$5),1),7)),MIN($C11,DAY(EOMONTH(EDATE(DATE(YEAR(Setup!$B$5),MONTH(Setup!$B$5),1),7),0))))&gt;=Setup!$B$5,DATE(YEAR(EDATE(DATE(YEAR(Setup!$B$5),MONTH(Setup!$B$5),1),7)),MONTH(EDATE(DATE(YEAR(Setup!$B$5),MONTH(Setup!$B$5),1),7)),MIN($C11,DAY(EOMONTH(EDATE(DATE(YEAR(Setup!$B$5),MONTH(Setup!$B$5),1),7),0))))&lt;=Setup!$B$11),DATE(YEAR(EDATE(DATE(YEAR(Setup!$B$5),MONTH(Setup!$B$5),1),7)),MONTH(EDATE(DATE(YEAR(Setup!$B$5),MONTH(Setup!$B$5),1),7)),MIN($C11,DAY(EOMONTH(EDATE(DATE(YEAR(Setup!$B$5),MONTH(Setup!$B$5),1),7),0)))),""),"")</f>
        <v/>
      </c>
      <c r="I54" s="35" t="str">
        <f>IF(AND($A11&lt;&gt;"",ISNUMBER($B11),$B11&gt;=0,ISNUMBER($C11),$C11&gt;=1,$C11&lt;=31,$C11=INT($C11),ISNUMBER(Setup!$B$5)),IF(AND(DATE(YEAR(EDATE(DATE(YEAR(Setup!$B$5),MONTH(Setup!$B$5),1),7)),MONTH(EDATE(DATE(YEAR(Setup!$B$5),MONTH(Setup!$B$5),1),7)),MIN($C11,DAY(EOMONTH(EDATE(DATE(YEAR(Setup!$B$5),MONTH(Setup!$B$5),1),7),0))))&gt;=Setup!$B$5,DATE(YEAR(EDATE(DATE(YEAR(Setup!$B$5),MONTH(Setup!$B$5),1),7)),MONTH(EDATE(DATE(YEAR(Setup!$B$5),MONTH(Setup!$B$5),1),7)),MIN($C11,DAY(EOMONTH(EDATE(DATE(YEAR(Setup!$B$5),MONTH(Setup!$B$5),1),7),0))))&lt;=Setup!$B$11),$B11,""),"")</f>
        <v/>
      </c>
      <c r="J54" s="24"/>
      <c r="K54" s="24"/>
      <c r="L54" s="24"/>
    </row>
    <row r="55" ht="20.25" customHeight="1">
      <c r="A55" s="24"/>
      <c r="B55" s="24"/>
      <c r="C55" s="24"/>
      <c r="D55" s="24"/>
      <c r="E55" s="24"/>
      <c r="F55" s="24"/>
      <c r="G55" s="24" t="str">
        <f>IF(AND($A11&lt;&gt;"",ISNUMBER($B11),$B11&gt;=0,ISNUMBER($C11),$C11&gt;=1,$C11&lt;=31,$C11=INT($C11),ISNUMBER(Setup!$B$5)),IF(AND(DATE(YEAR(EDATE(DATE(YEAR(Setup!$B$5),MONTH(Setup!$B$5),1),8)),MONTH(EDATE(DATE(YEAR(Setup!$B$5),MONTH(Setup!$B$5),1),8)),MIN($C11,DAY(EOMONTH(EDATE(DATE(YEAR(Setup!$B$5),MONTH(Setup!$B$5),1),8),0))))&gt;=Setup!$B$5,DATE(YEAR(EDATE(DATE(YEAR(Setup!$B$5),MONTH(Setup!$B$5),1),8)),MONTH(EDATE(DATE(YEAR(Setup!$B$5),MONTH(Setup!$B$5),1),8)),MIN($C11,DAY(EOMONTH(EDATE(DATE(YEAR(Setup!$B$5),MONTH(Setup!$B$5),1),8),0))))&lt;=Setup!$B$11),$A11,""),"")</f>
        <v/>
      </c>
      <c r="H55" s="32" t="str">
        <f>IF(AND($A11&lt;&gt;"",ISNUMBER($B11),$B11&gt;=0,ISNUMBER($C11),$C11&gt;=1,$C11&lt;=31,$C11=INT($C11),ISNUMBER(Setup!$B$5)),IF(AND(DATE(YEAR(EDATE(DATE(YEAR(Setup!$B$5),MONTH(Setup!$B$5),1),8)),MONTH(EDATE(DATE(YEAR(Setup!$B$5),MONTH(Setup!$B$5),1),8)),MIN($C11,DAY(EOMONTH(EDATE(DATE(YEAR(Setup!$B$5),MONTH(Setup!$B$5),1),8),0))))&gt;=Setup!$B$5,DATE(YEAR(EDATE(DATE(YEAR(Setup!$B$5),MONTH(Setup!$B$5),1),8)),MONTH(EDATE(DATE(YEAR(Setup!$B$5),MONTH(Setup!$B$5),1),8)),MIN($C11,DAY(EOMONTH(EDATE(DATE(YEAR(Setup!$B$5),MONTH(Setup!$B$5),1),8),0))))&lt;=Setup!$B$11),DATE(YEAR(EDATE(DATE(YEAR(Setup!$B$5),MONTH(Setup!$B$5),1),8)),MONTH(EDATE(DATE(YEAR(Setup!$B$5),MONTH(Setup!$B$5),1),8)),MIN($C11,DAY(EOMONTH(EDATE(DATE(YEAR(Setup!$B$5),MONTH(Setup!$B$5),1),8),0)))),""),"")</f>
        <v/>
      </c>
      <c r="I55" s="35" t="str">
        <f>IF(AND($A11&lt;&gt;"",ISNUMBER($B11),$B11&gt;=0,ISNUMBER($C11),$C11&gt;=1,$C11&lt;=31,$C11=INT($C11),ISNUMBER(Setup!$B$5)),IF(AND(DATE(YEAR(EDATE(DATE(YEAR(Setup!$B$5),MONTH(Setup!$B$5),1),8)),MONTH(EDATE(DATE(YEAR(Setup!$B$5),MONTH(Setup!$B$5),1),8)),MIN($C11,DAY(EOMONTH(EDATE(DATE(YEAR(Setup!$B$5),MONTH(Setup!$B$5),1),8),0))))&gt;=Setup!$B$5,DATE(YEAR(EDATE(DATE(YEAR(Setup!$B$5),MONTH(Setup!$B$5),1),8)),MONTH(EDATE(DATE(YEAR(Setup!$B$5),MONTH(Setup!$B$5),1),8)),MIN($C11,DAY(EOMONTH(EDATE(DATE(YEAR(Setup!$B$5),MONTH(Setup!$B$5),1),8),0))))&lt;=Setup!$B$11),$B11,""),"")</f>
        <v/>
      </c>
      <c r="J55" s="24"/>
      <c r="K55" s="24"/>
      <c r="L55" s="24"/>
    </row>
    <row r="56" ht="20.25" customHeight="1">
      <c r="A56" s="24"/>
      <c r="B56" s="24"/>
      <c r="C56" s="24"/>
      <c r="D56" s="24"/>
      <c r="E56" s="24"/>
      <c r="F56" s="24"/>
      <c r="G56" s="24" t="str">
        <f>IF(AND($A11&lt;&gt;"",ISNUMBER($B11),$B11&gt;=0,ISNUMBER($C11),$C11&gt;=1,$C11&lt;=31,$C11=INT($C11),ISNUMBER(Setup!$B$5)),IF(AND(DATE(YEAR(EDATE(DATE(YEAR(Setup!$B$5),MONTH(Setup!$B$5),1),9)),MONTH(EDATE(DATE(YEAR(Setup!$B$5),MONTH(Setup!$B$5),1),9)),MIN($C11,DAY(EOMONTH(EDATE(DATE(YEAR(Setup!$B$5),MONTH(Setup!$B$5),1),9),0))))&gt;=Setup!$B$5,DATE(YEAR(EDATE(DATE(YEAR(Setup!$B$5),MONTH(Setup!$B$5),1),9)),MONTH(EDATE(DATE(YEAR(Setup!$B$5),MONTH(Setup!$B$5),1),9)),MIN($C11,DAY(EOMONTH(EDATE(DATE(YEAR(Setup!$B$5),MONTH(Setup!$B$5),1),9),0))))&lt;=Setup!$B$11),$A11,""),"")</f>
        <v/>
      </c>
      <c r="H56" s="32" t="str">
        <f>IF(AND($A11&lt;&gt;"",ISNUMBER($B11),$B11&gt;=0,ISNUMBER($C11),$C11&gt;=1,$C11&lt;=31,$C11=INT($C11),ISNUMBER(Setup!$B$5)),IF(AND(DATE(YEAR(EDATE(DATE(YEAR(Setup!$B$5),MONTH(Setup!$B$5),1),9)),MONTH(EDATE(DATE(YEAR(Setup!$B$5),MONTH(Setup!$B$5),1),9)),MIN($C11,DAY(EOMONTH(EDATE(DATE(YEAR(Setup!$B$5),MONTH(Setup!$B$5),1),9),0))))&gt;=Setup!$B$5,DATE(YEAR(EDATE(DATE(YEAR(Setup!$B$5),MONTH(Setup!$B$5),1),9)),MONTH(EDATE(DATE(YEAR(Setup!$B$5),MONTH(Setup!$B$5),1),9)),MIN($C11,DAY(EOMONTH(EDATE(DATE(YEAR(Setup!$B$5),MONTH(Setup!$B$5),1),9),0))))&lt;=Setup!$B$11),DATE(YEAR(EDATE(DATE(YEAR(Setup!$B$5),MONTH(Setup!$B$5),1),9)),MONTH(EDATE(DATE(YEAR(Setup!$B$5),MONTH(Setup!$B$5),1),9)),MIN($C11,DAY(EOMONTH(EDATE(DATE(YEAR(Setup!$B$5),MONTH(Setup!$B$5),1),9),0)))),""),"")</f>
        <v/>
      </c>
      <c r="I56" s="35" t="str">
        <f>IF(AND($A11&lt;&gt;"",ISNUMBER($B11),$B11&gt;=0,ISNUMBER($C11),$C11&gt;=1,$C11&lt;=31,$C11=INT($C11),ISNUMBER(Setup!$B$5)),IF(AND(DATE(YEAR(EDATE(DATE(YEAR(Setup!$B$5),MONTH(Setup!$B$5),1),9)),MONTH(EDATE(DATE(YEAR(Setup!$B$5),MONTH(Setup!$B$5),1),9)),MIN($C11,DAY(EOMONTH(EDATE(DATE(YEAR(Setup!$B$5),MONTH(Setup!$B$5),1),9),0))))&gt;=Setup!$B$5,DATE(YEAR(EDATE(DATE(YEAR(Setup!$B$5),MONTH(Setup!$B$5),1),9)),MONTH(EDATE(DATE(YEAR(Setup!$B$5),MONTH(Setup!$B$5),1),9)),MIN($C11,DAY(EOMONTH(EDATE(DATE(YEAR(Setup!$B$5),MONTH(Setup!$B$5),1),9),0))))&lt;=Setup!$B$11),$B11,""),"")</f>
        <v/>
      </c>
      <c r="J56" s="24"/>
      <c r="K56" s="24"/>
      <c r="L56" s="24"/>
    </row>
    <row r="57" ht="20.25" customHeight="1">
      <c r="A57" s="24"/>
      <c r="B57" s="24"/>
      <c r="C57" s="24"/>
      <c r="D57" s="24"/>
      <c r="E57" s="24"/>
      <c r="F57" s="24"/>
      <c r="G57" s="24" t="str">
        <f>IF(AND($A11&lt;&gt;"",ISNUMBER($B11),$B11&gt;=0,ISNUMBER($C11),$C11&gt;=1,$C11&lt;=31,$C11=INT($C11),ISNUMBER(Setup!$B$5)),IF(AND(DATE(YEAR(EDATE(DATE(YEAR(Setup!$B$5),MONTH(Setup!$B$5),1),10)),MONTH(EDATE(DATE(YEAR(Setup!$B$5),MONTH(Setup!$B$5),1),10)),MIN($C11,DAY(EOMONTH(EDATE(DATE(YEAR(Setup!$B$5),MONTH(Setup!$B$5),1),10),0))))&gt;=Setup!$B$5,DATE(YEAR(EDATE(DATE(YEAR(Setup!$B$5),MONTH(Setup!$B$5),1),10)),MONTH(EDATE(DATE(YEAR(Setup!$B$5),MONTH(Setup!$B$5),1),10)),MIN($C11,DAY(EOMONTH(EDATE(DATE(YEAR(Setup!$B$5),MONTH(Setup!$B$5),1),10),0))))&lt;=Setup!$B$11),$A11,""),"")</f>
        <v/>
      </c>
      <c r="H57" s="32" t="str">
        <f>IF(AND($A11&lt;&gt;"",ISNUMBER($B11),$B11&gt;=0,ISNUMBER($C11),$C11&gt;=1,$C11&lt;=31,$C11=INT($C11),ISNUMBER(Setup!$B$5)),IF(AND(DATE(YEAR(EDATE(DATE(YEAR(Setup!$B$5),MONTH(Setup!$B$5),1),10)),MONTH(EDATE(DATE(YEAR(Setup!$B$5),MONTH(Setup!$B$5),1),10)),MIN($C11,DAY(EOMONTH(EDATE(DATE(YEAR(Setup!$B$5),MONTH(Setup!$B$5),1),10),0))))&gt;=Setup!$B$5,DATE(YEAR(EDATE(DATE(YEAR(Setup!$B$5),MONTH(Setup!$B$5),1),10)),MONTH(EDATE(DATE(YEAR(Setup!$B$5),MONTH(Setup!$B$5),1),10)),MIN($C11,DAY(EOMONTH(EDATE(DATE(YEAR(Setup!$B$5),MONTH(Setup!$B$5),1),10),0))))&lt;=Setup!$B$11),DATE(YEAR(EDATE(DATE(YEAR(Setup!$B$5),MONTH(Setup!$B$5),1),10)),MONTH(EDATE(DATE(YEAR(Setup!$B$5),MONTH(Setup!$B$5),1),10)),MIN($C11,DAY(EOMONTH(EDATE(DATE(YEAR(Setup!$B$5),MONTH(Setup!$B$5),1),10),0)))),""),"")</f>
        <v/>
      </c>
      <c r="I57" s="35" t="str">
        <f>IF(AND($A11&lt;&gt;"",ISNUMBER($B11),$B11&gt;=0,ISNUMBER($C11),$C11&gt;=1,$C11&lt;=31,$C11=INT($C11),ISNUMBER(Setup!$B$5)),IF(AND(DATE(YEAR(EDATE(DATE(YEAR(Setup!$B$5),MONTH(Setup!$B$5),1),10)),MONTH(EDATE(DATE(YEAR(Setup!$B$5),MONTH(Setup!$B$5),1),10)),MIN($C11,DAY(EOMONTH(EDATE(DATE(YEAR(Setup!$B$5),MONTH(Setup!$B$5),1),10),0))))&gt;=Setup!$B$5,DATE(YEAR(EDATE(DATE(YEAR(Setup!$B$5),MONTH(Setup!$B$5),1),10)),MONTH(EDATE(DATE(YEAR(Setup!$B$5),MONTH(Setup!$B$5),1),10)),MIN($C11,DAY(EOMONTH(EDATE(DATE(YEAR(Setup!$B$5),MONTH(Setup!$B$5),1),10),0))))&lt;=Setup!$B$11),$B11,""),"")</f>
        <v/>
      </c>
      <c r="J57" s="24"/>
      <c r="K57" s="24"/>
      <c r="L57" s="24"/>
    </row>
    <row r="58" ht="20.25" customHeight="1">
      <c r="A58" s="24"/>
      <c r="B58" s="24"/>
      <c r="C58" s="24"/>
      <c r="D58" s="24"/>
      <c r="E58" s="24"/>
      <c r="F58" s="24"/>
      <c r="G58" s="24" t="str">
        <f>IF(AND($A11&lt;&gt;"",ISNUMBER($B11),$B11&gt;=0,ISNUMBER($C11),$C11&gt;=1,$C11&lt;=31,$C11=INT($C11),ISNUMBER(Setup!$B$5)),IF(AND(DATE(YEAR(EDATE(DATE(YEAR(Setup!$B$5),MONTH(Setup!$B$5),1),11)),MONTH(EDATE(DATE(YEAR(Setup!$B$5),MONTH(Setup!$B$5),1),11)),MIN($C11,DAY(EOMONTH(EDATE(DATE(YEAR(Setup!$B$5),MONTH(Setup!$B$5),1),11),0))))&gt;=Setup!$B$5,DATE(YEAR(EDATE(DATE(YEAR(Setup!$B$5),MONTH(Setup!$B$5),1),11)),MONTH(EDATE(DATE(YEAR(Setup!$B$5),MONTH(Setup!$B$5),1),11)),MIN($C11,DAY(EOMONTH(EDATE(DATE(YEAR(Setup!$B$5),MONTH(Setup!$B$5),1),11),0))))&lt;=Setup!$B$11),$A11,""),"")</f>
        <v/>
      </c>
      <c r="H58" s="32" t="str">
        <f>IF(AND($A11&lt;&gt;"",ISNUMBER($B11),$B11&gt;=0,ISNUMBER($C11),$C11&gt;=1,$C11&lt;=31,$C11=INT($C11),ISNUMBER(Setup!$B$5)),IF(AND(DATE(YEAR(EDATE(DATE(YEAR(Setup!$B$5),MONTH(Setup!$B$5),1),11)),MONTH(EDATE(DATE(YEAR(Setup!$B$5),MONTH(Setup!$B$5),1),11)),MIN($C11,DAY(EOMONTH(EDATE(DATE(YEAR(Setup!$B$5),MONTH(Setup!$B$5),1),11),0))))&gt;=Setup!$B$5,DATE(YEAR(EDATE(DATE(YEAR(Setup!$B$5),MONTH(Setup!$B$5),1),11)),MONTH(EDATE(DATE(YEAR(Setup!$B$5),MONTH(Setup!$B$5),1),11)),MIN($C11,DAY(EOMONTH(EDATE(DATE(YEAR(Setup!$B$5),MONTH(Setup!$B$5),1),11),0))))&lt;=Setup!$B$11),DATE(YEAR(EDATE(DATE(YEAR(Setup!$B$5),MONTH(Setup!$B$5),1),11)),MONTH(EDATE(DATE(YEAR(Setup!$B$5),MONTH(Setup!$B$5),1),11)),MIN($C11,DAY(EOMONTH(EDATE(DATE(YEAR(Setup!$B$5),MONTH(Setup!$B$5),1),11),0)))),""),"")</f>
        <v/>
      </c>
      <c r="I58" s="35" t="str">
        <f>IF(AND($A11&lt;&gt;"",ISNUMBER($B11),$B11&gt;=0,ISNUMBER($C11),$C11&gt;=1,$C11&lt;=31,$C11=INT($C11),ISNUMBER(Setup!$B$5)),IF(AND(DATE(YEAR(EDATE(DATE(YEAR(Setup!$B$5),MONTH(Setup!$B$5),1),11)),MONTH(EDATE(DATE(YEAR(Setup!$B$5),MONTH(Setup!$B$5),1),11)),MIN($C11,DAY(EOMONTH(EDATE(DATE(YEAR(Setup!$B$5),MONTH(Setup!$B$5),1),11),0))))&gt;=Setup!$B$5,DATE(YEAR(EDATE(DATE(YEAR(Setup!$B$5),MONTH(Setup!$B$5),1),11)),MONTH(EDATE(DATE(YEAR(Setup!$B$5),MONTH(Setup!$B$5),1),11)),MIN($C11,DAY(EOMONTH(EDATE(DATE(YEAR(Setup!$B$5),MONTH(Setup!$B$5),1),11),0))))&lt;=Setup!$B$11),$B11,""),"")</f>
        <v/>
      </c>
      <c r="J58" s="24"/>
      <c r="K58" s="24"/>
      <c r="L58" s="24"/>
    </row>
    <row r="59" ht="20.25" customHeight="1">
      <c r="A59" s="24"/>
      <c r="B59" s="24"/>
      <c r="C59" s="24"/>
      <c r="D59" s="24"/>
      <c r="E59" s="24"/>
      <c r="F59" s="24"/>
      <c r="G59" s="24" t="str">
        <f>IF(AND($A11&lt;&gt;"",ISNUMBER($B11),$B11&gt;=0,ISNUMBER($C11),$C11&gt;=1,$C11&lt;=31,$C11=INT($C11),ISNUMBER(Setup!$B$5)),IF(AND(DATE(YEAR(EDATE(DATE(YEAR(Setup!$B$5),MONTH(Setup!$B$5),1),12)),MONTH(EDATE(DATE(YEAR(Setup!$B$5),MONTH(Setup!$B$5),1),12)),MIN($C11,DAY(EOMONTH(EDATE(DATE(YEAR(Setup!$B$5),MONTH(Setup!$B$5),1),12),0))))&gt;=Setup!$B$5,DATE(YEAR(EDATE(DATE(YEAR(Setup!$B$5),MONTH(Setup!$B$5),1),12)),MONTH(EDATE(DATE(YEAR(Setup!$B$5),MONTH(Setup!$B$5),1),12)),MIN($C11,DAY(EOMONTH(EDATE(DATE(YEAR(Setup!$B$5),MONTH(Setup!$B$5),1),12),0))))&lt;=Setup!$B$11),$A11,""),"")</f>
        <v/>
      </c>
      <c r="H59" s="32" t="str">
        <f>IF(AND($A11&lt;&gt;"",ISNUMBER($B11),$B11&gt;=0,ISNUMBER($C11),$C11&gt;=1,$C11&lt;=31,$C11=INT($C11),ISNUMBER(Setup!$B$5)),IF(AND(DATE(YEAR(EDATE(DATE(YEAR(Setup!$B$5),MONTH(Setup!$B$5),1),12)),MONTH(EDATE(DATE(YEAR(Setup!$B$5),MONTH(Setup!$B$5),1),12)),MIN($C11,DAY(EOMONTH(EDATE(DATE(YEAR(Setup!$B$5),MONTH(Setup!$B$5),1),12),0))))&gt;=Setup!$B$5,DATE(YEAR(EDATE(DATE(YEAR(Setup!$B$5),MONTH(Setup!$B$5),1),12)),MONTH(EDATE(DATE(YEAR(Setup!$B$5),MONTH(Setup!$B$5),1),12)),MIN($C11,DAY(EOMONTH(EDATE(DATE(YEAR(Setup!$B$5),MONTH(Setup!$B$5),1),12),0))))&lt;=Setup!$B$11),DATE(YEAR(EDATE(DATE(YEAR(Setup!$B$5),MONTH(Setup!$B$5),1),12)),MONTH(EDATE(DATE(YEAR(Setup!$B$5),MONTH(Setup!$B$5),1),12)),MIN($C11,DAY(EOMONTH(EDATE(DATE(YEAR(Setup!$B$5),MONTH(Setup!$B$5),1),12),0)))),""),"")</f>
        <v/>
      </c>
      <c r="I59" s="35" t="str">
        <f>IF(AND($A11&lt;&gt;"",ISNUMBER($B11),$B11&gt;=0,ISNUMBER($C11),$C11&gt;=1,$C11&lt;=31,$C11=INT($C11),ISNUMBER(Setup!$B$5)),IF(AND(DATE(YEAR(EDATE(DATE(YEAR(Setup!$B$5),MONTH(Setup!$B$5),1),12)),MONTH(EDATE(DATE(YEAR(Setup!$B$5),MONTH(Setup!$B$5),1),12)),MIN($C11,DAY(EOMONTH(EDATE(DATE(YEAR(Setup!$B$5),MONTH(Setup!$B$5),1),12),0))))&gt;=Setup!$B$5,DATE(YEAR(EDATE(DATE(YEAR(Setup!$B$5),MONTH(Setup!$B$5),1),12)),MONTH(EDATE(DATE(YEAR(Setup!$B$5),MONTH(Setup!$B$5),1),12)),MIN($C11,DAY(EOMONTH(EDATE(DATE(YEAR(Setup!$B$5),MONTH(Setup!$B$5),1),12),0))))&lt;=Setup!$B$11),$B11,""),"")</f>
        <v/>
      </c>
      <c r="J59" s="24"/>
      <c r="K59" s="24"/>
      <c r="L59" s="24"/>
    </row>
    <row r="60" ht="20.25" customHeight="1">
      <c r="A60" s="24"/>
      <c r="B60" s="24"/>
      <c r="C60" s="24"/>
      <c r="D60" s="24"/>
      <c r="E60" s="24"/>
      <c r="F60" s="24"/>
      <c r="G60" s="24" t="str">
        <f>IF(AND($A12&lt;&gt;"",ISNUMBER($B12),$B12&gt;=0,ISNUMBER($C12),$C12&gt;=1,$C12&lt;=31,$C12=INT($C12),ISNUMBER(Setup!$B$5)),IF(AND(DATE(YEAR(EDATE(DATE(YEAR(Setup!$B$5),MONTH(Setup!$B$5),1),0)),MONTH(EDATE(DATE(YEAR(Setup!$B$5),MONTH(Setup!$B$5),1),0)),MIN($C12,DAY(EOMONTH(EDATE(DATE(YEAR(Setup!$B$5),MONTH(Setup!$B$5),1),0),0))))&gt;=Setup!$B$5,DATE(YEAR(EDATE(DATE(YEAR(Setup!$B$5),MONTH(Setup!$B$5),1),0)),MONTH(EDATE(DATE(YEAR(Setup!$B$5),MONTH(Setup!$B$5),1),0)),MIN($C12,DAY(EOMONTH(EDATE(DATE(YEAR(Setup!$B$5),MONTH(Setup!$B$5),1),0),0))))&lt;=Setup!$B$11),$A12,""),"")</f>
        <v/>
      </c>
      <c r="H60" s="32" t="str">
        <f>IF(AND($A12&lt;&gt;"",ISNUMBER($B12),$B12&gt;=0,ISNUMBER($C12),$C12&gt;=1,$C12&lt;=31,$C12=INT($C12),ISNUMBER(Setup!$B$5)),IF(AND(DATE(YEAR(EDATE(DATE(YEAR(Setup!$B$5),MONTH(Setup!$B$5),1),0)),MONTH(EDATE(DATE(YEAR(Setup!$B$5),MONTH(Setup!$B$5),1),0)),MIN($C12,DAY(EOMONTH(EDATE(DATE(YEAR(Setup!$B$5),MONTH(Setup!$B$5),1),0),0))))&gt;=Setup!$B$5,DATE(YEAR(EDATE(DATE(YEAR(Setup!$B$5),MONTH(Setup!$B$5),1),0)),MONTH(EDATE(DATE(YEAR(Setup!$B$5),MONTH(Setup!$B$5),1),0)),MIN($C12,DAY(EOMONTH(EDATE(DATE(YEAR(Setup!$B$5),MONTH(Setup!$B$5),1),0),0))))&lt;=Setup!$B$11),DATE(YEAR(EDATE(DATE(YEAR(Setup!$B$5),MONTH(Setup!$B$5),1),0)),MONTH(EDATE(DATE(YEAR(Setup!$B$5),MONTH(Setup!$B$5),1),0)),MIN($C12,DAY(EOMONTH(EDATE(DATE(YEAR(Setup!$B$5),MONTH(Setup!$B$5),1),0),0)))),""),"")</f>
        <v/>
      </c>
      <c r="I60" s="35" t="str">
        <f>IF(AND($A12&lt;&gt;"",ISNUMBER($B12),$B12&gt;=0,ISNUMBER($C12),$C12&gt;=1,$C12&lt;=31,$C12=INT($C12),ISNUMBER(Setup!$B$5)),IF(AND(DATE(YEAR(EDATE(DATE(YEAR(Setup!$B$5),MONTH(Setup!$B$5),1),0)),MONTH(EDATE(DATE(YEAR(Setup!$B$5),MONTH(Setup!$B$5),1),0)),MIN($C12,DAY(EOMONTH(EDATE(DATE(YEAR(Setup!$B$5),MONTH(Setup!$B$5),1),0),0))))&gt;=Setup!$B$5,DATE(YEAR(EDATE(DATE(YEAR(Setup!$B$5),MONTH(Setup!$B$5),1),0)),MONTH(EDATE(DATE(YEAR(Setup!$B$5),MONTH(Setup!$B$5),1),0)),MIN($C12,DAY(EOMONTH(EDATE(DATE(YEAR(Setup!$B$5),MONTH(Setup!$B$5),1),0),0))))&lt;=Setup!$B$11),$B12,""),"")</f>
        <v/>
      </c>
      <c r="J60" s="24"/>
      <c r="K60" s="24"/>
      <c r="L60" s="24"/>
    </row>
    <row r="61" ht="20.25" customHeight="1">
      <c r="A61" s="24"/>
      <c r="B61" s="24"/>
      <c r="C61" s="24"/>
      <c r="D61" s="24"/>
      <c r="E61" s="24"/>
      <c r="F61" s="24"/>
      <c r="G61" s="24" t="str">
        <f>IF(AND($A12&lt;&gt;"",ISNUMBER($B12),$B12&gt;=0,ISNUMBER($C12),$C12&gt;=1,$C12&lt;=31,$C12=INT($C12),ISNUMBER(Setup!$B$5)),IF(AND(DATE(YEAR(EDATE(DATE(YEAR(Setup!$B$5),MONTH(Setup!$B$5),1),1)),MONTH(EDATE(DATE(YEAR(Setup!$B$5),MONTH(Setup!$B$5),1),1)),MIN($C12,DAY(EOMONTH(EDATE(DATE(YEAR(Setup!$B$5),MONTH(Setup!$B$5),1),1),0))))&gt;=Setup!$B$5,DATE(YEAR(EDATE(DATE(YEAR(Setup!$B$5),MONTH(Setup!$B$5),1),1)),MONTH(EDATE(DATE(YEAR(Setup!$B$5),MONTH(Setup!$B$5),1),1)),MIN($C12,DAY(EOMONTH(EDATE(DATE(YEAR(Setup!$B$5),MONTH(Setup!$B$5),1),1),0))))&lt;=Setup!$B$11),$A12,""),"")</f>
        <v/>
      </c>
      <c r="H61" s="32" t="str">
        <f>IF(AND($A12&lt;&gt;"",ISNUMBER($B12),$B12&gt;=0,ISNUMBER($C12),$C12&gt;=1,$C12&lt;=31,$C12=INT($C12),ISNUMBER(Setup!$B$5)),IF(AND(DATE(YEAR(EDATE(DATE(YEAR(Setup!$B$5),MONTH(Setup!$B$5),1),1)),MONTH(EDATE(DATE(YEAR(Setup!$B$5),MONTH(Setup!$B$5),1),1)),MIN($C12,DAY(EOMONTH(EDATE(DATE(YEAR(Setup!$B$5),MONTH(Setup!$B$5),1),1),0))))&gt;=Setup!$B$5,DATE(YEAR(EDATE(DATE(YEAR(Setup!$B$5),MONTH(Setup!$B$5),1),1)),MONTH(EDATE(DATE(YEAR(Setup!$B$5),MONTH(Setup!$B$5),1),1)),MIN($C12,DAY(EOMONTH(EDATE(DATE(YEAR(Setup!$B$5),MONTH(Setup!$B$5),1),1),0))))&lt;=Setup!$B$11),DATE(YEAR(EDATE(DATE(YEAR(Setup!$B$5),MONTH(Setup!$B$5),1),1)),MONTH(EDATE(DATE(YEAR(Setup!$B$5),MONTH(Setup!$B$5),1),1)),MIN($C12,DAY(EOMONTH(EDATE(DATE(YEAR(Setup!$B$5),MONTH(Setup!$B$5),1),1),0)))),""),"")</f>
        <v/>
      </c>
      <c r="I61" s="35" t="str">
        <f>IF(AND($A12&lt;&gt;"",ISNUMBER($B12),$B12&gt;=0,ISNUMBER($C12),$C12&gt;=1,$C12&lt;=31,$C12=INT($C12),ISNUMBER(Setup!$B$5)),IF(AND(DATE(YEAR(EDATE(DATE(YEAR(Setup!$B$5),MONTH(Setup!$B$5),1),1)),MONTH(EDATE(DATE(YEAR(Setup!$B$5),MONTH(Setup!$B$5),1),1)),MIN($C12,DAY(EOMONTH(EDATE(DATE(YEAR(Setup!$B$5),MONTH(Setup!$B$5),1),1),0))))&gt;=Setup!$B$5,DATE(YEAR(EDATE(DATE(YEAR(Setup!$B$5),MONTH(Setup!$B$5),1),1)),MONTH(EDATE(DATE(YEAR(Setup!$B$5),MONTH(Setup!$B$5),1),1)),MIN($C12,DAY(EOMONTH(EDATE(DATE(YEAR(Setup!$B$5),MONTH(Setup!$B$5),1),1),0))))&lt;=Setup!$B$11),$B12,""),"")</f>
        <v/>
      </c>
      <c r="J61" s="24"/>
      <c r="K61" s="24"/>
      <c r="L61" s="24"/>
    </row>
    <row r="62" ht="20.25" customHeight="1">
      <c r="A62" s="24"/>
      <c r="B62" s="24"/>
      <c r="C62" s="24"/>
      <c r="D62" s="24"/>
      <c r="E62" s="24"/>
      <c r="F62" s="24"/>
      <c r="G62" s="24" t="str">
        <f>IF(AND($A12&lt;&gt;"",ISNUMBER($B12),$B12&gt;=0,ISNUMBER($C12),$C12&gt;=1,$C12&lt;=31,$C12=INT($C12),ISNUMBER(Setup!$B$5)),IF(AND(DATE(YEAR(EDATE(DATE(YEAR(Setup!$B$5),MONTH(Setup!$B$5),1),2)),MONTH(EDATE(DATE(YEAR(Setup!$B$5),MONTH(Setup!$B$5),1),2)),MIN($C12,DAY(EOMONTH(EDATE(DATE(YEAR(Setup!$B$5),MONTH(Setup!$B$5),1),2),0))))&gt;=Setup!$B$5,DATE(YEAR(EDATE(DATE(YEAR(Setup!$B$5),MONTH(Setup!$B$5),1),2)),MONTH(EDATE(DATE(YEAR(Setup!$B$5),MONTH(Setup!$B$5),1),2)),MIN($C12,DAY(EOMONTH(EDATE(DATE(YEAR(Setup!$B$5),MONTH(Setup!$B$5),1),2),0))))&lt;=Setup!$B$11),$A12,""),"")</f>
        <v/>
      </c>
      <c r="H62" s="32" t="str">
        <f>IF(AND($A12&lt;&gt;"",ISNUMBER($B12),$B12&gt;=0,ISNUMBER($C12),$C12&gt;=1,$C12&lt;=31,$C12=INT($C12),ISNUMBER(Setup!$B$5)),IF(AND(DATE(YEAR(EDATE(DATE(YEAR(Setup!$B$5),MONTH(Setup!$B$5),1),2)),MONTH(EDATE(DATE(YEAR(Setup!$B$5),MONTH(Setup!$B$5),1),2)),MIN($C12,DAY(EOMONTH(EDATE(DATE(YEAR(Setup!$B$5),MONTH(Setup!$B$5),1),2),0))))&gt;=Setup!$B$5,DATE(YEAR(EDATE(DATE(YEAR(Setup!$B$5),MONTH(Setup!$B$5),1),2)),MONTH(EDATE(DATE(YEAR(Setup!$B$5),MONTH(Setup!$B$5),1),2)),MIN($C12,DAY(EOMONTH(EDATE(DATE(YEAR(Setup!$B$5),MONTH(Setup!$B$5),1),2),0))))&lt;=Setup!$B$11),DATE(YEAR(EDATE(DATE(YEAR(Setup!$B$5),MONTH(Setup!$B$5),1),2)),MONTH(EDATE(DATE(YEAR(Setup!$B$5),MONTH(Setup!$B$5),1),2)),MIN($C12,DAY(EOMONTH(EDATE(DATE(YEAR(Setup!$B$5),MONTH(Setup!$B$5),1),2),0)))),""),"")</f>
        <v/>
      </c>
      <c r="I62" s="35" t="str">
        <f>IF(AND($A12&lt;&gt;"",ISNUMBER($B12),$B12&gt;=0,ISNUMBER($C12),$C12&gt;=1,$C12&lt;=31,$C12=INT($C12),ISNUMBER(Setup!$B$5)),IF(AND(DATE(YEAR(EDATE(DATE(YEAR(Setup!$B$5),MONTH(Setup!$B$5),1),2)),MONTH(EDATE(DATE(YEAR(Setup!$B$5),MONTH(Setup!$B$5),1),2)),MIN($C12,DAY(EOMONTH(EDATE(DATE(YEAR(Setup!$B$5),MONTH(Setup!$B$5),1),2),0))))&gt;=Setup!$B$5,DATE(YEAR(EDATE(DATE(YEAR(Setup!$B$5),MONTH(Setup!$B$5),1),2)),MONTH(EDATE(DATE(YEAR(Setup!$B$5),MONTH(Setup!$B$5),1),2)),MIN($C12,DAY(EOMONTH(EDATE(DATE(YEAR(Setup!$B$5),MONTH(Setup!$B$5),1),2),0))))&lt;=Setup!$B$11),$B12,""),"")</f>
        <v/>
      </c>
      <c r="J62" s="24"/>
      <c r="K62" s="24"/>
      <c r="L62" s="24"/>
    </row>
    <row r="63" ht="20.25" customHeight="1">
      <c r="A63" s="24"/>
      <c r="B63" s="24"/>
      <c r="C63" s="24"/>
      <c r="D63" s="24"/>
      <c r="E63" s="24"/>
      <c r="F63" s="24"/>
      <c r="G63" s="24" t="str">
        <f>IF(AND($A12&lt;&gt;"",ISNUMBER($B12),$B12&gt;=0,ISNUMBER($C12),$C12&gt;=1,$C12&lt;=31,$C12=INT($C12),ISNUMBER(Setup!$B$5)),IF(AND(DATE(YEAR(EDATE(DATE(YEAR(Setup!$B$5),MONTH(Setup!$B$5),1),3)),MONTH(EDATE(DATE(YEAR(Setup!$B$5),MONTH(Setup!$B$5),1),3)),MIN($C12,DAY(EOMONTH(EDATE(DATE(YEAR(Setup!$B$5),MONTH(Setup!$B$5),1),3),0))))&gt;=Setup!$B$5,DATE(YEAR(EDATE(DATE(YEAR(Setup!$B$5),MONTH(Setup!$B$5),1),3)),MONTH(EDATE(DATE(YEAR(Setup!$B$5),MONTH(Setup!$B$5),1),3)),MIN($C12,DAY(EOMONTH(EDATE(DATE(YEAR(Setup!$B$5),MONTH(Setup!$B$5),1),3),0))))&lt;=Setup!$B$11),$A12,""),"")</f>
        <v/>
      </c>
      <c r="H63" s="32" t="str">
        <f>IF(AND($A12&lt;&gt;"",ISNUMBER($B12),$B12&gt;=0,ISNUMBER($C12),$C12&gt;=1,$C12&lt;=31,$C12=INT($C12),ISNUMBER(Setup!$B$5)),IF(AND(DATE(YEAR(EDATE(DATE(YEAR(Setup!$B$5),MONTH(Setup!$B$5),1),3)),MONTH(EDATE(DATE(YEAR(Setup!$B$5),MONTH(Setup!$B$5),1),3)),MIN($C12,DAY(EOMONTH(EDATE(DATE(YEAR(Setup!$B$5),MONTH(Setup!$B$5),1),3),0))))&gt;=Setup!$B$5,DATE(YEAR(EDATE(DATE(YEAR(Setup!$B$5),MONTH(Setup!$B$5),1),3)),MONTH(EDATE(DATE(YEAR(Setup!$B$5),MONTH(Setup!$B$5),1),3)),MIN($C12,DAY(EOMONTH(EDATE(DATE(YEAR(Setup!$B$5),MONTH(Setup!$B$5),1),3),0))))&lt;=Setup!$B$11),DATE(YEAR(EDATE(DATE(YEAR(Setup!$B$5),MONTH(Setup!$B$5),1),3)),MONTH(EDATE(DATE(YEAR(Setup!$B$5),MONTH(Setup!$B$5),1),3)),MIN($C12,DAY(EOMONTH(EDATE(DATE(YEAR(Setup!$B$5),MONTH(Setup!$B$5),1),3),0)))),""),"")</f>
        <v/>
      </c>
      <c r="I63" s="35" t="str">
        <f>IF(AND($A12&lt;&gt;"",ISNUMBER($B12),$B12&gt;=0,ISNUMBER($C12),$C12&gt;=1,$C12&lt;=31,$C12=INT($C12),ISNUMBER(Setup!$B$5)),IF(AND(DATE(YEAR(EDATE(DATE(YEAR(Setup!$B$5),MONTH(Setup!$B$5),1),3)),MONTH(EDATE(DATE(YEAR(Setup!$B$5),MONTH(Setup!$B$5),1),3)),MIN($C12,DAY(EOMONTH(EDATE(DATE(YEAR(Setup!$B$5),MONTH(Setup!$B$5),1),3),0))))&gt;=Setup!$B$5,DATE(YEAR(EDATE(DATE(YEAR(Setup!$B$5),MONTH(Setup!$B$5),1),3)),MONTH(EDATE(DATE(YEAR(Setup!$B$5),MONTH(Setup!$B$5),1),3)),MIN($C12,DAY(EOMONTH(EDATE(DATE(YEAR(Setup!$B$5),MONTH(Setup!$B$5),1),3),0))))&lt;=Setup!$B$11),$B12,""),"")</f>
        <v/>
      </c>
      <c r="J63" s="24"/>
      <c r="K63" s="24"/>
      <c r="L63" s="24"/>
    </row>
    <row r="64" ht="20.25" customHeight="1">
      <c r="A64" s="24"/>
      <c r="B64" s="24"/>
      <c r="C64" s="24"/>
      <c r="D64" s="24"/>
      <c r="E64" s="24"/>
      <c r="F64" s="24"/>
      <c r="G64" s="24" t="str">
        <f>IF(AND($A12&lt;&gt;"",ISNUMBER($B12),$B12&gt;=0,ISNUMBER($C12),$C12&gt;=1,$C12&lt;=31,$C12=INT($C12),ISNUMBER(Setup!$B$5)),IF(AND(DATE(YEAR(EDATE(DATE(YEAR(Setup!$B$5),MONTH(Setup!$B$5),1),4)),MONTH(EDATE(DATE(YEAR(Setup!$B$5),MONTH(Setup!$B$5),1),4)),MIN($C12,DAY(EOMONTH(EDATE(DATE(YEAR(Setup!$B$5),MONTH(Setup!$B$5),1),4),0))))&gt;=Setup!$B$5,DATE(YEAR(EDATE(DATE(YEAR(Setup!$B$5),MONTH(Setup!$B$5),1),4)),MONTH(EDATE(DATE(YEAR(Setup!$B$5),MONTH(Setup!$B$5),1),4)),MIN($C12,DAY(EOMONTH(EDATE(DATE(YEAR(Setup!$B$5),MONTH(Setup!$B$5),1),4),0))))&lt;=Setup!$B$11),$A12,""),"")</f>
        <v/>
      </c>
      <c r="H64" s="32" t="str">
        <f>IF(AND($A12&lt;&gt;"",ISNUMBER($B12),$B12&gt;=0,ISNUMBER($C12),$C12&gt;=1,$C12&lt;=31,$C12=INT($C12),ISNUMBER(Setup!$B$5)),IF(AND(DATE(YEAR(EDATE(DATE(YEAR(Setup!$B$5),MONTH(Setup!$B$5),1),4)),MONTH(EDATE(DATE(YEAR(Setup!$B$5),MONTH(Setup!$B$5),1),4)),MIN($C12,DAY(EOMONTH(EDATE(DATE(YEAR(Setup!$B$5),MONTH(Setup!$B$5),1),4),0))))&gt;=Setup!$B$5,DATE(YEAR(EDATE(DATE(YEAR(Setup!$B$5),MONTH(Setup!$B$5),1),4)),MONTH(EDATE(DATE(YEAR(Setup!$B$5),MONTH(Setup!$B$5),1),4)),MIN($C12,DAY(EOMONTH(EDATE(DATE(YEAR(Setup!$B$5),MONTH(Setup!$B$5),1),4),0))))&lt;=Setup!$B$11),DATE(YEAR(EDATE(DATE(YEAR(Setup!$B$5),MONTH(Setup!$B$5),1),4)),MONTH(EDATE(DATE(YEAR(Setup!$B$5),MONTH(Setup!$B$5),1),4)),MIN($C12,DAY(EOMONTH(EDATE(DATE(YEAR(Setup!$B$5),MONTH(Setup!$B$5),1),4),0)))),""),"")</f>
        <v/>
      </c>
      <c r="I64" s="35" t="str">
        <f>IF(AND($A12&lt;&gt;"",ISNUMBER($B12),$B12&gt;=0,ISNUMBER($C12),$C12&gt;=1,$C12&lt;=31,$C12=INT($C12),ISNUMBER(Setup!$B$5)),IF(AND(DATE(YEAR(EDATE(DATE(YEAR(Setup!$B$5),MONTH(Setup!$B$5),1),4)),MONTH(EDATE(DATE(YEAR(Setup!$B$5),MONTH(Setup!$B$5),1),4)),MIN($C12,DAY(EOMONTH(EDATE(DATE(YEAR(Setup!$B$5),MONTH(Setup!$B$5),1),4),0))))&gt;=Setup!$B$5,DATE(YEAR(EDATE(DATE(YEAR(Setup!$B$5),MONTH(Setup!$B$5),1),4)),MONTH(EDATE(DATE(YEAR(Setup!$B$5),MONTH(Setup!$B$5),1),4)),MIN($C12,DAY(EOMONTH(EDATE(DATE(YEAR(Setup!$B$5),MONTH(Setup!$B$5),1),4),0))))&lt;=Setup!$B$11),$B12,""),"")</f>
        <v/>
      </c>
      <c r="J64" s="24"/>
      <c r="K64" s="24"/>
      <c r="L64" s="24"/>
    </row>
    <row r="65" ht="20.25" customHeight="1">
      <c r="A65" s="24"/>
      <c r="B65" s="24"/>
      <c r="C65" s="24"/>
      <c r="D65" s="24"/>
      <c r="E65" s="24"/>
      <c r="F65" s="24"/>
      <c r="G65" s="24" t="str">
        <f>IF(AND($A12&lt;&gt;"",ISNUMBER($B12),$B12&gt;=0,ISNUMBER($C12),$C12&gt;=1,$C12&lt;=31,$C12=INT($C12),ISNUMBER(Setup!$B$5)),IF(AND(DATE(YEAR(EDATE(DATE(YEAR(Setup!$B$5),MONTH(Setup!$B$5),1),5)),MONTH(EDATE(DATE(YEAR(Setup!$B$5),MONTH(Setup!$B$5),1),5)),MIN($C12,DAY(EOMONTH(EDATE(DATE(YEAR(Setup!$B$5),MONTH(Setup!$B$5),1),5),0))))&gt;=Setup!$B$5,DATE(YEAR(EDATE(DATE(YEAR(Setup!$B$5),MONTH(Setup!$B$5),1),5)),MONTH(EDATE(DATE(YEAR(Setup!$B$5),MONTH(Setup!$B$5),1),5)),MIN($C12,DAY(EOMONTH(EDATE(DATE(YEAR(Setup!$B$5),MONTH(Setup!$B$5),1),5),0))))&lt;=Setup!$B$11),$A12,""),"")</f>
        <v/>
      </c>
      <c r="H65" s="32" t="str">
        <f>IF(AND($A12&lt;&gt;"",ISNUMBER($B12),$B12&gt;=0,ISNUMBER($C12),$C12&gt;=1,$C12&lt;=31,$C12=INT($C12),ISNUMBER(Setup!$B$5)),IF(AND(DATE(YEAR(EDATE(DATE(YEAR(Setup!$B$5),MONTH(Setup!$B$5),1),5)),MONTH(EDATE(DATE(YEAR(Setup!$B$5),MONTH(Setup!$B$5),1),5)),MIN($C12,DAY(EOMONTH(EDATE(DATE(YEAR(Setup!$B$5),MONTH(Setup!$B$5),1),5),0))))&gt;=Setup!$B$5,DATE(YEAR(EDATE(DATE(YEAR(Setup!$B$5),MONTH(Setup!$B$5),1),5)),MONTH(EDATE(DATE(YEAR(Setup!$B$5),MONTH(Setup!$B$5),1),5)),MIN($C12,DAY(EOMONTH(EDATE(DATE(YEAR(Setup!$B$5),MONTH(Setup!$B$5),1),5),0))))&lt;=Setup!$B$11),DATE(YEAR(EDATE(DATE(YEAR(Setup!$B$5),MONTH(Setup!$B$5),1),5)),MONTH(EDATE(DATE(YEAR(Setup!$B$5),MONTH(Setup!$B$5),1),5)),MIN($C12,DAY(EOMONTH(EDATE(DATE(YEAR(Setup!$B$5),MONTH(Setup!$B$5),1),5),0)))),""),"")</f>
        <v/>
      </c>
      <c r="I65" s="35" t="str">
        <f>IF(AND($A12&lt;&gt;"",ISNUMBER($B12),$B12&gt;=0,ISNUMBER($C12),$C12&gt;=1,$C12&lt;=31,$C12=INT($C12),ISNUMBER(Setup!$B$5)),IF(AND(DATE(YEAR(EDATE(DATE(YEAR(Setup!$B$5),MONTH(Setup!$B$5),1),5)),MONTH(EDATE(DATE(YEAR(Setup!$B$5),MONTH(Setup!$B$5),1),5)),MIN($C12,DAY(EOMONTH(EDATE(DATE(YEAR(Setup!$B$5),MONTH(Setup!$B$5),1),5),0))))&gt;=Setup!$B$5,DATE(YEAR(EDATE(DATE(YEAR(Setup!$B$5),MONTH(Setup!$B$5),1),5)),MONTH(EDATE(DATE(YEAR(Setup!$B$5),MONTH(Setup!$B$5),1),5)),MIN($C12,DAY(EOMONTH(EDATE(DATE(YEAR(Setup!$B$5),MONTH(Setup!$B$5),1),5),0))))&lt;=Setup!$B$11),$B12,""),"")</f>
        <v/>
      </c>
      <c r="J65" s="24"/>
      <c r="K65" s="24"/>
      <c r="L65" s="24"/>
    </row>
    <row r="66" ht="20.25" customHeight="1">
      <c r="A66" s="24"/>
      <c r="B66" s="24"/>
      <c r="C66" s="24"/>
      <c r="D66" s="24"/>
      <c r="E66" s="24"/>
      <c r="F66" s="24"/>
      <c r="G66" s="24" t="str">
        <f>IF(AND($A12&lt;&gt;"",ISNUMBER($B12),$B12&gt;=0,ISNUMBER($C12),$C12&gt;=1,$C12&lt;=31,$C12=INT($C12),ISNUMBER(Setup!$B$5)),IF(AND(DATE(YEAR(EDATE(DATE(YEAR(Setup!$B$5),MONTH(Setup!$B$5),1),6)),MONTH(EDATE(DATE(YEAR(Setup!$B$5),MONTH(Setup!$B$5),1),6)),MIN($C12,DAY(EOMONTH(EDATE(DATE(YEAR(Setup!$B$5),MONTH(Setup!$B$5),1),6),0))))&gt;=Setup!$B$5,DATE(YEAR(EDATE(DATE(YEAR(Setup!$B$5),MONTH(Setup!$B$5),1),6)),MONTH(EDATE(DATE(YEAR(Setup!$B$5),MONTH(Setup!$B$5),1),6)),MIN($C12,DAY(EOMONTH(EDATE(DATE(YEAR(Setup!$B$5),MONTH(Setup!$B$5),1),6),0))))&lt;=Setup!$B$11),$A12,""),"")</f>
        <v/>
      </c>
      <c r="H66" s="32" t="str">
        <f>IF(AND($A12&lt;&gt;"",ISNUMBER($B12),$B12&gt;=0,ISNUMBER($C12),$C12&gt;=1,$C12&lt;=31,$C12=INT($C12),ISNUMBER(Setup!$B$5)),IF(AND(DATE(YEAR(EDATE(DATE(YEAR(Setup!$B$5),MONTH(Setup!$B$5),1),6)),MONTH(EDATE(DATE(YEAR(Setup!$B$5),MONTH(Setup!$B$5),1),6)),MIN($C12,DAY(EOMONTH(EDATE(DATE(YEAR(Setup!$B$5),MONTH(Setup!$B$5),1),6),0))))&gt;=Setup!$B$5,DATE(YEAR(EDATE(DATE(YEAR(Setup!$B$5),MONTH(Setup!$B$5),1),6)),MONTH(EDATE(DATE(YEAR(Setup!$B$5),MONTH(Setup!$B$5),1),6)),MIN($C12,DAY(EOMONTH(EDATE(DATE(YEAR(Setup!$B$5),MONTH(Setup!$B$5),1),6),0))))&lt;=Setup!$B$11),DATE(YEAR(EDATE(DATE(YEAR(Setup!$B$5),MONTH(Setup!$B$5),1),6)),MONTH(EDATE(DATE(YEAR(Setup!$B$5),MONTH(Setup!$B$5),1),6)),MIN($C12,DAY(EOMONTH(EDATE(DATE(YEAR(Setup!$B$5),MONTH(Setup!$B$5),1),6),0)))),""),"")</f>
        <v/>
      </c>
      <c r="I66" s="35" t="str">
        <f>IF(AND($A12&lt;&gt;"",ISNUMBER($B12),$B12&gt;=0,ISNUMBER($C12),$C12&gt;=1,$C12&lt;=31,$C12=INT($C12),ISNUMBER(Setup!$B$5)),IF(AND(DATE(YEAR(EDATE(DATE(YEAR(Setup!$B$5),MONTH(Setup!$B$5),1),6)),MONTH(EDATE(DATE(YEAR(Setup!$B$5),MONTH(Setup!$B$5),1),6)),MIN($C12,DAY(EOMONTH(EDATE(DATE(YEAR(Setup!$B$5),MONTH(Setup!$B$5),1),6),0))))&gt;=Setup!$B$5,DATE(YEAR(EDATE(DATE(YEAR(Setup!$B$5),MONTH(Setup!$B$5),1),6)),MONTH(EDATE(DATE(YEAR(Setup!$B$5),MONTH(Setup!$B$5),1),6)),MIN($C12,DAY(EOMONTH(EDATE(DATE(YEAR(Setup!$B$5),MONTH(Setup!$B$5),1),6),0))))&lt;=Setup!$B$11),$B12,""),"")</f>
        <v/>
      </c>
      <c r="J66" s="24"/>
      <c r="K66" s="24"/>
      <c r="L66" s="24"/>
    </row>
    <row r="67" ht="20.25" customHeight="1">
      <c r="A67" s="24"/>
      <c r="B67" s="24"/>
      <c r="C67" s="24"/>
      <c r="D67" s="24"/>
      <c r="E67" s="24"/>
      <c r="F67" s="24"/>
      <c r="G67" s="24" t="str">
        <f>IF(AND($A12&lt;&gt;"",ISNUMBER($B12),$B12&gt;=0,ISNUMBER($C12),$C12&gt;=1,$C12&lt;=31,$C12=INT($C12),ISNUMBER(Setup!$B$5)),IF(AND(DATE(YEAR(EDATE(DATE(YEAR(Setup!$B$5),MONTH(Setup!$B$5),1),7)),MONTH(EDATE(DATE(YEAR(Setup!$B$5),MONTH(Setup!$B$5),1),7)),MIN($C12,DAY(EOMONTH(EDATE(DATE(YEAR(Setup!$B$5),MONTH(Setup!$B$5),1),7),0))))&gt;=Setup!$B$5,DATE(YEAR(EDATE(DATE(YEAR(Setup!$B$5),MONTH(Setup!$B$5),1),7)),MONTH(EDATE(DATE(YEAR(Setup!$B$5),MONTH(Setup!$B$5),1),7)),MIN($C12,DAY(EOMONTH(EDATE(DATE(YEAR(Setup!$B$5),MONTH(Setup!$B$5),1),7),0))))&lt;=Setup!$B$11),$A12,""),"")</f>
        <v/>
      </c>
      <c r="H67" s="32" t="str">
        <f>IF(AND($A12&lt;&gt;"",ISNUMBER($B12),$B12&gt;=0,ISNUMBER($C12),$C12&gt;=1,$C12&lt;=31,$C12=INT($C12),ISNUMBER(Setup!$B$5)),IF(AND(DATE(YEAR(EDATE(DATE(YEAR(Setup!$B$5),MONTH(Setup!$B$5),1),7)),MONTH(EDATE(DATE(YEAR(Setup!$B$5),MONTH(Setup!$B$5),1),7)),MIN($C12,DAY(EOMONTH(EDATE(DATE(YEAR(Setup!$B$5),MONTH(Setup!$B$5),1),7),0))))&gt;=Setup!$B$5,DATE(YEAR(EDATE(DATE(YEAR(Setup!$B$5),MONTH(Setup!$B$5),1),7)),MONTH(EDATE(DATE(YEAR(Setup!$B$5),MONTH(Setup!$B$5),1),7)),MIN($C12,DAY(EOMONTH(EDATE(DATE(YEAR(Setup!$B$5),MONTH(Setup!$B$5),1),7),0))))&lt;=Setup!$B$11),DATE(YEAR(EDATE(DATE(YEAR(Setup!$B$5),MONTH(Setup!$B$5),1),7)),MONTH(EDATE(DATE(YEAR(Setup!$B$5),MONTH(Setup!$B$5),1),7)),MIN($C12,DAY(EOMONTH(EDATE(DATE(YEAR(Setup!$B$5),MONTH(Setup!$B$5),1),7),0)))),""),"")</f>
        <v/>
      </c>
      <c r="I67" s="35" t="str">
        <f>IF(AND($A12&lt;&gt;"",ISNUMBER($B12),$B12&gt;=0,ISNUMBER($C12),$C12&gt;=1,$C12&lt;=31,$C12=INT($C12),ISNUMBER(Setup!$B$5)),IF(AND(DATE(YEAR(EDATE(DATE(YEAR(Setup!$B$5),MONTH(Setup!$B$5),1),7)),MONTH(EDATE(DATE(YEAR(Setup!$B$5),MONTH(Setup!$B$5),1),7)),MIN($C12,DAY(EOMONTH(EDATE(DATE(YEAR(Setup!$B$5),MONTH(Setup!$B$5),1),7),0))))&gt;=Setup!$B$5,DATE(YEAR(EDATE(DATE(YEAR(Setup!$B$5),MONTH(Setup!$B$5),1),7)),MONTH(EDATE(DATE(YEAR(Setup!$B$5),MONTH(Setup!$B$5),1),7)),MIN($C12,DAY(EOMONTH(EDATE(DATE(YEAR(Setup!$B$5),MONTH(Setup!$B$5),1),7),0))))&lt;=Setup!$B$11),$B12,""),"")</f>
        <v/>
      </c>
      <c r="J67" s="24"/>
      <c r="K67" s="24"/>
      <c r="L67" s="24"/>
    </row>
    <row r="68" ht="20.25" customHeight="1">
      <c r="A68" s="24"/>
      <c r="B68" s="24"/>
      <c r="C68" s="24"/>
      <c r="D68" s="24"/>
      <c r="E68" s="24"/>
      <c r="F68" s="24"/>
      <c r="G68" s="24" t="str">
        <f>IF(AND($A12&lt;&gt;"",ISNUMBER($B12),$B12&gt;=0,ISNUMBER($C12),$C12&gt;=1,$C12&lt;=31,$C12=INT($C12),ISNUMBER(Setup!$B$5)),IF(AND(DATE(YEAR(EDATE(DATE(YEAR(Setup!$B$5),MONTH(Setup!$B$5),1),8)),MONTH(EDATE(DATE(YEAR(Setup!$B$5),MONTH(Setup!$B$5),1),8)),MIN($C12,DAY(EOMONTH(EDATE(DATE(YEAR(Setup!$B$5),MONTH(Setup!$B$5),1),8),0))))&gt;=Setup!$B$5,DATE(YEAR(EDATE(DATE(YEAR(Setup!$B$5),MONTH(Setup!$B$5),1),8)),MONTH(EDATE(DATE(YEAR(Setup!$B$5),MONTH(Setup!$B$5),1),8)),MIN($C12,DAY(EOMONTH(EDATE(DATE(YEAR(Setup!$B$5),MONTH(Setup!$B$5),1),8),0))))&lt;=Setup!$B$11),$A12,""),"")</f>
        <v/>
      </c>
      <c r="H68" s="32" t="str">
        <f>IF(AND($A12&lt;&gt;"",ISNUMBER($B12),$B12&gt;=0,ISNUMBER($C12),$C12&gt;=1,$C12&lt;=31,$C12=INT($C12),ISNUMBER(Setup!$B$5)),IF(AND(DATE(YEAR(EDATE(DATE(YEAR(Setup!$B$5),MONTH(Setup!$B$5),1),8)),MONTH(EDATE(DATE(YEAR(Setup!$B$5),MONTH(Setup!$B$5),1),8)),MIN($C12,DAY(EOMONTH(EDATE(DATE(YEAR(Setup!$B$5),MONTH(Setup!$B$5),1),8),0))))&gt;=Setup!$B$5,DATE(YEAR(EDATE(DATE(YEAR(Setup!$B$5),MONTH(Setup!$B$5),1),8)),MONTH(EDATE(DATE(YEAR(Setup!$B$5),MONTH(Setup!$B$5),1),8)),MIN($C12,DAY(EOMONTH(EDATE(DATE(YEAR(Setup!$B$5),MONTH(Setup!$B$5),1),8),0))))&lt;=Setup!$B$11),DATE(YEAR(EDATE(DATE(YEAR(Setup!$B$5),MONTH(Setup!$B$5),1),8)),MONTH(EDATE(DATE(YEAR(Setup!$B$5),MONTH(Setup!$B$5),1),8)),MIN($C12,DAY(EOMONTH(EDATE(DATE(YEAR(Setup!$B$5),MONTH(Setup!$B$5),1),8),0)))),""),"")</f>
        <v/>
      </c>
      <c r="I68" s="35" t="str">
        <f>IF(AND($A12&lt;&gt;"",ISNUMBER($B12),$B12&gt;=0,ISNUMBER($C12),$C12&gt;=1,$C12&lt;=31,$C12=INT($C12),ISNUMBER(Setup!$B$5)),IF(AND(DATE(YEAR(EDATE(DATE(YEAR(Setup!$B$5),MONTH(Setup!$B$5),1),8)),MONTH(EDATE(DATE(YEAR(Setup!$B$5),MONTH(Setup!$B$5),1),8)),MIN($C12,DAY(EOMONTH(EDATE(DATE(YEAR(Setup!$B$5),MONTH(Setup!$B$5),1),8),0))))&gt;=Setup!$B$5,DATE(YEAR(EDATE(DATE(YEAR(Setup!$B$5),MONTH(Setup!$B$5),1),8)),MONTH(EDATE(DATE(YEAR(Setup!$B$5),MONTH(Setup!$B$5),1),8)),MIN($C12,DAY(EOMONTH(EDATE(DATE(YEAR(Setup!$B$5),MONTH(Setup!$B$5),1),8),0))))&lt;=Setup!$B$11),$B12,""),"")</f>
        <v/>
      </c>
      <c r="J68" s="24"/>
      <c r="K68" s="24"/>
      <c r="L68" s="24"/>
    </row>
    <row r="69" ht="20.25" customHeight="1">
      <c r="A69" s="24"/>
      <c r="B69" s="24"/>
      <c r="C69" s="24"/>
      <c r="D69" s="24"/>
      <c r="E69" s="24"/>
      <c r="F69" s="24"/>
      <c r="G69" s="24" t="str">
        <f>IF(AND($A12&lt;&gt;"",ISNUMBER($B12),$B12&gt;=0,ISNUMBER($C12),$C12&gt;=1,$C12&lt;=31,$C12=INT($C12),ISNUMBER(Setup!$B$5)),IF(AND(DATE(YEAR(EDATE(DATE(YEAR(Setup!$B$5),MONTH(Setup!$B$5),1),9)),MONTH(EDATE(DATE(YEAR(Setup!$B$5),MONTH(Setup!$B$5),1),9)),MIN($C12,DAY(EOMONTH(EDATE(DATE(YEAR(Setup!$B$5),MONTH(Setup!$B$5),1),9),0))))&gt;=Setup!$B$5,DATE(YEAR(EDATE(DATE(YEAR(Setup!$B$5),MONTH(Setup!$B$5),1),9)),MONTH(EDATE(DATE(YEAR(Setup!$B$5),MONTH(Setup!$B$5),1),9)),MIN($C12,DAY(EOMONTH(EDATE(DATE(YEAR(Setup!$B$5),MONTH(Setup!$B$5),1),9),0))))&lt;=Setup!$B$11),$A12,""),"")</f>
        <v/>
      </c>
      <c r="H69" s="32" t="str">
        <f>IF(AND($A12&lt;&gt;"",ISNUMBER($B12),$B12&gt;=0,ISNUMBER($C12),$C12&gt;=1,$C12&lt;=31,$C12=INT($C12),ISNUMBER(Setup!$B$5)),IF(AND(DATE(YEAR(EDATE(DATE(YEAR(Setup!$B$5),MONTH(Setup!$B$5),1),9)),MONTH(EDATE(DATE(YEAR(Setup!$B$5),MONTH(Setup!$B$5),1),9)),MIN($C12,DAY(EOMONTH(EDATE(DATE(YEAR(Setup!$B$5),MONTH(Setup!$B$5),1),9),0))))&gt;=Setup!$B$5,DATE(YEAR(EDATE(DATE(YEAR(Setup!$B$5),MONTH(Setup!$B$5),1),9)),MONTH(EDATE(DATE(YEAR(Setup!$B$5),MONTH(Setup!$B$5),1),9)),MIN($C12,DAY(EOMONTH(EDATE(DATE(YEAR(Setup!$B$5),MONTH(Setup!$B$5),1),9),0))))&lt;=Setup!$B$11),DATE(YEAR(EDATE(DATE(YEAR(Setup!$B$5),MONTH(Setup!$B$5),1),9)),MONTH(EDATE(DATE(YEAR(Setup!$B$5),MONTH(Setup!$B$5),1),9)),MIN($C12,DAY(EOMONTH(EDATE(DATE(YEAR(Setup!$B$5),MONTH(Setup!$B$5),1),9),0)))),""),"")</f>
        <v/>
      </c>
      <c r="I69" s="35" t="str">
        <f>IF(AND($A12&lt;&gt;"",ISNUMBER($B12),$B12&gt;=0,ISNUMBER($C12),$C12&gt;=1,$C12&lt;=31,$C12=INT($C12),ISNUMBER(Setup!$B$5)),IF(AND(DATE(YEAR(EDATE(DATE(YEAR(Setup!$B$5),MONTH(Setup!$B$5),1),9)),MONTH(EDATE(DATE(YEAR(Setup!$B$5),MONTH(Setup!$B$5),1),9)),MIN($C12,DAY(EOMONTH(EDATE(DATE(YEAR(Setup!$B$5),MONTH(Setup!$B$5),1),9),0))))&gt;=Setup!$B$5,DATE(YEAR(EDATE(DATE(YEAR(Setup!$B$5),MONTH(Setup!$B$5),1),9)),MONTH(EDATE(DATE(YEAR(Setup!$B$5),MONTH(Setup!$B$5),1),9)),MIN($C12,DAY(EOMONTH(EDATE(DATE(YEAR(Setup!$B$5),MONTH(Setup!$B$5),1),9),0))))&lt;=Setup!$B$11),$B12,""),"")</f>
        <v/>
      </c>
      <c r="J69" s="24"/>
      <c r="K69" s="24"/>
      <c r="L69" s="24"/>
    </row>
    <row r="70" ht="20.25" customHeight="1">
      <c r="A70" s="24"/>
      <c r="B70" s="24"/>
      <c r="C70" s="24"/>
      <c r="D70" s="24"/>
      <c r="E70" s="24"/>
      <c r="F70" s="24"/>
      <c r="G70" s="24" t="str">
        <f>IF(AND($A12&lt;&gt;"",ISNUMBER($B12),$B12&gt;=0,ISNUMBER($C12),$C12&gt;=1,$C12&lt;=31,$C12=INT($C12),ISNUMBER(Setup!$B$5)),IF(AND(DATE(YEAR(EDATE(DATE(YEAR(Setup!$B$5),MONTH(Setup!$B$5),1),10)),MONTH(EDATE(DATE(YEAR(Setup!$B$5),MONTH(Setup!$B$5),1),10)),MIN($C12,DAY(EOMONTH(EDATE(DATE(YEAR(Setup!$B$5),MONTH(Setup!$B$5),1),10),0))))&gt;=Setup!$B$5,DATE(YEAR(EDATE(DATE(YEAR(Setup!$B$5),MONTH(Setup!$B$5),1),10)),MONTH(EDATE(DATE(YEAR(Setup!$B$5),MONTH(Setup!$B$5),1),10)),MIN($C12,DAY(EOMONTH(EDATE(DATE(YEAR(Setup!$B$5),MONTH(Setup!$B$5),1),10),0))))&lt;=Setup!$B$11),$A12,""),"")</f>
        <v/>
      </c>
      <c r="H70" s="32" t="str">
        <f>IF(AND($A12&lt;&gt;"",ISNUMBER($B12),$B12&gt;=0,ISNUMBER($C12),$C12&gt;=1,$C12&lt;=31,$C12=INT($C12),ISNUMBER(Setup!$B$5)),IF(AND(DATE(YEAR(EDATE(DATE(YEAR(Setup!$B$5),MONTH(Setup!$B$5),1),10)),MONTH(EDATE(DATE(YEAR(Setup!$B$5),MONTH(Setup!$B$5),1),10)),MIN($C12,DAY(EOMONTH(EDATE(DATE(YEAR(Setup!$B$5),MONTH(Setup!$B$5),1),10),0))))&gt;=Setup!$B$5,DATE(YEAR(EDATE(DATE(YEAR(Setup!$B$5),MONTH(Setup!$B$5),1),10)),MONTH(EDATE(DATE(YEAR(Setup!$B$5),MONTH(Setup!$B$5),1),10)),MIN($C12,DAY(EOMONTH(EDATE(DATE(YEAR(Setup!$B$5),MONTH(Setup!$B$5),1),10),0))))&lt;=Setup!$B$11),DATE(YEAR(EDATE(DATE(YEAR(Setup!$B$5),MONTH(Setup!$B$5),1),10)),MONTH(EDATE(DATE(YEAR(Setup!$B$5),MONTH(Setup!$B$5),1),10)),MIN($C12,DAY(EOMONTH(EDATE(DATE(YEAR(Setup!$B$5),MONTH(Setup!$B$5),1),10),0)))),""),"")</f>
        <v/>
      </c>
      <c r="I70" s="35" t="str">
        <f>IF(AND($A12&lt;&gt;"",ISNUMBER($B12),$B12&gt;=0,ISNUMBER($C12),$C12&gt;=1,$C12&lt;=31,$C12=INT($C12),ISNUMBER(Setup!$B$5)),IF(AND(DATE(YEAR(EDATE(DATE(YEAR(Setup!$B$5),MONTH(Setup!$B$5),1),10)),MONTH(EDATE(DATE(YEAR(Setup!$B$5),MONTH(Setup!$B$5),1),10)),MIN($C12,DAY(EOMONTH(EDATE(DATE(YEAR(Setup!$B$5),MONTH(Setup!$B$5),1),10),0))))&gt;=Setup!$B$5,DATE(YEAR(EDATE(DATE(YEAR(Setup!$B$5),MONTH(Setup!$B$5),1),10)),MONTH(EDATE(DATE(YEAR(Setup!$B$5),MONTH(Setup!$B$5),1),10)),MIN($C12,DAY(EOMONTH(EDATE(DATE(YEAR(Setup!$B$5),MONTH(Setup!$B$5),1),10),0))))&lt;=Setup!$B$11),$B12,""),"")</f>
        <v/>
      </c>
      <c r="J70" s="24"/>
      <c r="K70" s="24"/>
      <c r="L70" s="24"/>
    </row>
    <row r="71" ht="20.25" customHeight="1">
      <c r="A71" s="24"/>
      <c r="B71" s="24"/>
      <c r="C71" s="24"/>
      <c r="D71" s="24"/>
      <c r="E71" s="24"/>
      <c r="F71" s="24"/>
      <c r="G71" s="24" t="str">
        <f>IF(AND($A12&lt;&gt;"",ISNUMBER($B12),$B12&gt;=0,ISNUMBER($C12),$C12&gt;=1,$C12&lt;=31,$C12=INT($C12),ISNUMBER(Setup!$B$5)),IF(AND(DATE(YEAR(EDATE(DATE(YEAR(Setup!$B$5),MONTH(Setup!$B$5),1),11)),MONTH(EDATE(DATE(YEAR(Setup!$B$5),MONTH(Setup!$B$5),1),11)),MIN($C12,DAY(EOMONTH(EDATE(DATE(YEAR(Setup!$B$5),MONTH(Setup!$B$5),1),11),0))))&gt;=Setup!$B$5,DATE(YEAR(EDATE(DATE(YEAR(Setup!$B$5),MONTH(Setup!$B$5),1),11)),MONTH(EDATE(DATE(YEAR(Setup!$B$5),MONTH(Setup!$B$5),1),11)),MIN($C12,DAY(EOMONTH(EDATE(DATE(YEAR(Setup!$B$5),MONTH(Setup!$B$5),1),11),0))))&lt;=Setup!$B$11),$A12,""),"")</f>
        <v/>
      </c>
      <c r="H71" s="32" t="str">
        <f>IF(AND($A12&lt;&gt;"",ISNUMBER($B12),$B12&gt;=0,ISNUMBER($C12),$C12&gt;=1,$C12&lt;=31,$C12=INT($C12),ISNUMBER(Setup!$B$5)),IF(AND(DATE(YEAR(EDATE(DATE(YEAR(Setup!$B$5),MONTH(Setup!$B$5),1),11)),MONTH(EDATE(DATE(YEAR(Setup!$B$5),MONTH(Setup!$B$5),1),11)),MIN($C12,DAY(EOMONTH(EDATE(DATE(YEAR(Setup!$B$5),MONTH(Setup!$B$5),1),11),0))))&gt;=Setup!$B$5,DATE(YEAR(EDATE(DATE(YEAR(Setup!$B$5),MONTH(Setup!$B$5),1),11)),MONTH(EDATE(DATE(YEAR(Setup!$B$5),MONTH(Setup!$B$5),1),11)),MIN($C12,DAY(EOMONTH(EDATE(DATE(YEAR(Setup!$B$5),MONTH(Setup!$B$5),1),11),0))))&lt;=Setup!$B$11),DATE(YEAR(EDATE(DATE(YEAR(Setup!$B$5),MONTH(Setup!$B$5),1),11)),MONTH(EDATE(DATE(YEAR(Setup!$B$5),MONTH(Setup!$B$5),1),11)),MIN($C12,DAY(EOMONTH(EDATE(DATE(YEAR(Setup!$B$5),MONTH(Setup!$B$5),1),11),0)))),""),"")</f>
        <v/>
      </c>
      <c r="I71" s="35" t="str">
        <f>IF(AND($A12&lt;&gt;"",ISNUMBER($B12),$B12&gt;=0,ISNUMBER($C12),$C12&gt;=1,$C12&lt;=31,$C12=INT($C12),ISNUMBER(Setup!$B$5)),IF(AND(DATE(YEAR(EDATE(DATE(YEAR(Setup!$B$5),MONTH(Setup!$B$5),1),11)),MONTH(EDATE(DATE(YEAR(Setup!$B$5),MONTH(Setup!$B$5),1),11)),MIN($C12,DAY(EOMONTH(EDATE(DATE(YEAR(Setup!$B$5),MONTH(Setup!$B$5),1),11),0))))&gt;=Setup!$B$5,DATE(YEAR(EDATE(DATE(YEAR(Setup!$B$5),MONTH(Setup!$B$5),1),11)),MONTH(EDATE(DATE(YEAR(Setup!$B$5),MONTH(Setup!$B$5),1),11)),MIN($C12,DAY(EOMONTH(EDATE(DATE(YEAR(Setup!$B$5),MONTH(Setup!$B$5),1),11),0))))&lt;=Setup!$B$11),$B12,""),"")</f>
        <v/>
      </c>
      <c r="J71" s="24"/>
      <c r="K71" s="24"/>
      <c r="L71" s="24"/>
    </row>
    <row r="72" ht="20.25" customHeight="1">
      <c r="A72" s="24"/>
      <c r="B72" s="24"/>
      <c r="C72" s="24"/>
      <c r="D72" s="24"/>
      <c r="E72" s="24"/>
      <c r="F72" s="24"/>
      <c r="G72" s="24" t="str">
        <f>IF(AND($A12&lt;&gt;"",ISNUMBER($B12),$B12&gt;=0,ISNUMBER($C12),$C12&gt;=1,$C12&lt;=31,$C12=INT($C12),ISNUMBER(Setup!$B$5)),IF(AND(DATE(YEAR(EDATE(DATE(YEAR(Setup!$B$5),MONTH(Setup!$B$5),1),12)),MONTH(EDATE(DATE(YEAR(Setup!$B$5),MONTH(Setup!$B$5),1),12)),MIN($C12,DAY(EOMONTH(EDATE(DATE(YEAR(Setup!$B$5),MONTH(Setup!$B$5),1),12),0))))&gt;=Setup!$B$5,DATE(YEAR(EDATE(DATE(YEAR(Setup!$B$5),MONTH(Setup!$B$5),1),12)),MONTH(EDATE(DATE(YEAR(Setup!$B$5),MONTH(Setup!$B$5),1),12)),MIN($C12,DAY(EOMONTH(EDATE(DATE(YEAR(Setup!$B$5),MONTH(Setup!$B$5),1),12),0))))&lt;=Setup!$B$11),$A12,""),"")</f>
        <v/>
      </c>
      <c r="H72" s="32" t="str">
        <f>IF(AND($A12&lt;&gt;"",ISNUMBER($B12),$B12&gt;=0,ISNUMBER($C12),$C12&gt;=1,$C12&lt;=31,$C12=INT($C12),ISNUMBER(Setup!$B$5)),IF(AND(DATE(YEAR(EDATE(DATE(YEAR(Setup!$B$5),MONTH(Setup!$B$5),1),12)),MONTH(EDATE(DATE(YEAR(Setup!$B$5),MONTH(Setup!$B$5),1),12)),MIN($C12,DAY(EOMONTH(EDATE(DATE(YEAR(Setup!$B$5),MONTH(Setup!$B$5),1),12),0))))&gt;=Setup!$B$5,DATE(YEAR(EDATE(DATE(YEAR(Setup!$B$5),MONTH(Setup!$B$5),1),12)),MONTH(EDATE(DATE(YEAR(Setup!$B$5),MONTH(Setup!$B$5),1),12)),MIN($C12,DAY(EOMONTH(EDATE(DATE(YEAR(Setup!$B$5),MONTH(Setup!$B$5),1),12),0))))&lt;=Setup!$B$11),DATE(YEAR(EDATE(DATE(YEAR(Setup!$B$5),MONTH(Setup!$B$5),1),12)),MONTH(EDATE(DATE(YEAR(Setup!$B$5),MONTH(Setup!$B$5),1),12)),MIN($C12,DAY(EOMONTH(EDATE(DATE(YEAR(Setup!$B$5),MONTH(Setup!$B$5),1),12),0)))),""),"")</f>
        <v/>
      </c>
      <c r="I72" s="35" t="str">
        <f>IF(AND($A12&lt;&gt;"",ISNUMBER($B12),$B12&gt;=0,ISNUMBER($C12),$C12&gt;=1,$C12&lt;=31,$C12=INT($C12),ISNUMBER(Setup!$B$5)),IF(AND(DATE(YEAR(EDATE(DATE(YEAR(Setup!$B$5),MONTH(Setup!$B$5),1),12)),MONTH(EDATE(DATE(YEAR(Setup!$B$5),MONTH(Setup!$B$5),1),12)),MIN($C12,DAY(EOMONTH(EDATE(DATE(YEAR(Setup!$B$5),MONTH(Setup!$B$5),1),12),0))))&gt;=Setup!$B$5,DATE(YEAR(EDATE(DATE(YEAR(Setup!$B$5),MONTH(Setup!$B$5),1),12)),MONTH(EDATE(DATE(YEAR(Setup!$B$5),MONTH(Setup!$B$5),1),12)),MIN($C12,DAY(EOMONTH(EDATE(DATE(YEAR(Setup!$B$5),MONTH(Setup!$B$5),1),12),0))))&lt;=Setup!$B$11),$B12,""),"")</f>
        <v/>
      </c>
      <c r="J72" s="24"/>
      <c r="K72" s="24"/>
      <c r="L72" s="24"/>
    </row>
    <row r="73" ht="20.25" customHeight="1">
      <c r="A73" s="24"/>
      <c r="B73" s="24"/>
      <c r="C73" s="24"/>
      <c r="D73" s="24"/>
      <c r="E73" s="24"/>
      <c r="F73" s="24"/>
      <c r="G73" s="24" t="str">
        <f>IF(AND($A13&lt;&gt;"",ISNUMBER($B13),$B13&gt;=0,ISNUMBER($C13),$C13&gt;=1,$C13&lt;=31,$C13=INT($C13),ISNUMBER(Setup!$B$5)),IF(AND(DATE(YEAR(EDATE(DATE(YEAR(Setup!$B$5),MONTH(Setup!$B$5),1),0)),MONTH(EDATE(DATE(YEAR(Setup!$B$5),MONTH(Setup!$B$5),1),0)),MIN($C13,DAY(EOMONTH(EDATE(DATE(YEAR(Setup!$B$5),MONTH(Setup!$B$5),1),0),0))))&gt;=Setup!$B$5,DATE(YEAR(EDATE(DATE(YEAR(Setup!$B$5),MONTH(Setup!$B$5),1),0)),MONTH(EDATE(DATE(YEAR(Setup!$B$5),MONTH(Setup!$B$5),1),0)),MIN($C13,DAY(EOMONTH(EDATE(DATE(YEAR(Setup!$B$5),MONTH(Setup!$B$5),1),0),0))))&lt;=Setup!$B$11),$A13,""),"")</f>
        <v/>
      </c>
      <c r="H73" s="32" t="str">
        <f>IF(AND($A13&lt;&gt;"",ISNUMBER($B13),$B13&gt;=0,ISNUMBER($C13),$C13&gt;=1,$C13&lt;=31,$C13=INT($C13),ISNUMBER(Setup!$B$5)),IF(AND(DATE(YEAR(EDATE(DATE(YEAR(Setup!$B$5),MONTH(Setup!$B$5),1),0)),MONTH(EDATE(DATE(YEAR(Setup!$B$5),MONTH(Setup!$B$5),1),0)),MIN($C13,DAY(EOMONTH(EDATE(DATE(YEAR(Setup!$B$5),MONTH(Setup!$B$5),1),0),0))))&gt;=Setup!$B$5,DATE(YEAR(EDATE(DATE(YEAR(Setup!$B$5),MONTH(Setup!$B$5),1),0)),MONTH(EDATE(DATE(YEAR(Setup!$B$5),MONTH(Setup!$B$5),1),0)),MIN($C13,DAY(EOMONTH(EDATE(DATE(YEAR(Setup!$B$5),MONTH(Setup!$B$5),1),0),0))))&lt;=Setup!$B$11),DATE(YEAR(EDATE(DATE(YEAR(Setup!$B$5),MONTH(Setup!$B$5),1),0)),MONTH(EDATE(DATE(YEAR(Setup!$B$5),MONTH(Setup!$B$5),1),0)),MIN($C13,DAY(EOMONTH(EDATE(DATE(YEAR(Setup!$B$5),MONTH(Setup!$B$5),1),0),0)))),""),"")</f>
        <v/>
      </c>
      <c r="I73" s="35" t="str">
        <f>IF(AND($A13&lt;&gt;"",ISNUMBER($B13),$B13&gt;=0,ISNUMBER($C13),$C13&gt;=1,$C13&lt;=31,$C13=INT($C13),ISNUMBER(Setup!$B$5)),IF(AND(DATE(YEAR(EDATE(DATE(YEAR(Setup!$B$5),MONTH(Setup!$B$5),1),0)),MONTH(EDATE(DATE(YEAR(Setup!$B$5),MONTH(Setup!$B$5),1),0)),MIN($C13,DAY(EOMONTH(EDATE(DATE(YEAR(Setup!$B$5),MONTH(Setup!$B$5),1),0),0))))&gt;=Setup!$B$5,DATE(YEAR(EDATE(DATE(YEAR(Setup!$B$5),MONTH(Setup!$B$5),1),0)),MONTH(EDATE(DATE(YEAR(Setup!$B$5),MONTH(Setup!$B$5),1),0)),MIN($C13,DAY(EOMONTH(EDATE(DATE(YEAR(Setup!$B$5),MONTH(Setup!$B$5),1),0),0))))&lt;=Setup!$B$11),$B13,""),"")</f>
        <v/>
      </c>
      <c r="J73" s="24"/>
      <c r="K73" s="24"/>
      <c r="L73" s="24"/>
    </row>
    <row r="74" ht="20.25" customHeight="1">
      <c r="A74" s="24"/>
      <c r="B74" s="24"/>
      <c r="C74" s="24"/>
      <c r="D74" s="24"/>
      <c r="E74" s="24"/>
      <c r="F74" s="24"/>
      <c r="G74" s="24" t="str">
        <f>IF(AND($A13&lt;&gt;"",ISNUMBER($B13),$B13&gt;=0,ISNUMBER($C13),$C13&gt;=1,$C13&lt;=31,$C13=INT($C13),ISNUMBER(Setup!$B$5)),IF(AND(DATE(YEAR(EDATE(DATE(YEAR(Setup!$B$5),MONTH(Setup!$B$5),1),1)),MONTH(EDATE(DATE(YEAR(Setup!$B$5),MONTH(Setup!$B$5),1),1)),MIN($C13,DAY(EOMONTH(EDATE(DATE(YEAR(Setup!$B$5),MONTH(Setup!$B$5),1),1),0))))&gt;=Setup!$B$5,DATE(YEAR(EDATE(DATE(YEAR(Setup!$B$5),MONTH(Setup!$B$5),1),1)),MONTH(EDATE(DATE(YEAR(Setup!$B$5),MONTH(Setup!$B$5),1),1)),MIN($C13,DAY(EOMONTH(EDATE(DATE(YEAR(Setup!$B$5),MONTH(Setup!$B$5),1),1),0))))&lt;=Setup!$B$11),$A13,""),"")</f>
        <v/>
      </c>
      <c r="H74" s="32" t="str">
        <f>IF(AND($A13&lt;&gt;"",ISNUMBER($B13),$B13&gt;=0,ISNUMBER($C13),$C13&gt;=1,$C13&lt;=31,$C13=INT($C13),ISNUMBER(Setup!$B$5)),IF(AND(DATE(YEAR(EDATE(DATE(YEAR(Setup!$B$5),MONTH(Setup!$B$5),1),1)),MONTH(EDATE(DATE(YEAR(Setup!$B$5),MONTH(Setup!$B$5),1),1)),MIN($C13,DAY(EOMONTH(EDATE(DATE(YEAR(Setup!$B$5),MONTH(Setup!$B$5),1),1),0))))&gt;=Setup!$B$5,DATE(YEAR(EDATE(DATE(YEAR(Setup!$B$5),MONTH(Setup!$B$5),1),1)),MONTH(EDATE(DATE(YEAR(Setup!$B$5),MONTH(Setup!$B$5),1),1)),MIN($C13,DAY(EOMONTH(EDATE(DATE(YEAR(Setup!$B$5),MONTH(Setup!$B$5),1),1),0))))&lt;=Setup!$B$11),DATE(YEAR(EDATE(DATE(YEAR(Setup!$B$5),MONTH(Setup!$B$5),1),1)),MONTH(EDATE(DATE(YEAR(Setup!$B$5),MONTH(Setup!$B$5),1),1)),MIN($C13,DAY(EOMONTH(EDATE(DATE(YEAR(Setup!$B$5),MONTH(Setup!$B$5),1),1),0)))),""),"")</f>
        <v/>
      </c>
      <c r="I74" s="35" t="str">
        <f>IF(AND($A13&lt;&gt;"",ISNUMBER($B13),$B13&gt;=0,ISNUMBER($C13),$C13&gt;=1,$C13&lt;=31,$C13=INT($C13),ISNUMBER(Setup!$B$5)),IF(AND(DATE(YEAR(EDATE(DATE(YEAR(Setup!$B$5),MONTH(Setup!$B$5),1),1)),MONTH(EDATE(DATE(YEAR(Setup!$B$5),MONTH(Setup!$B$5),1),1)),MIN($C13,DAY(EOMONTH(EDATE(DATE(YEAR(Setup!$B$5),MONTH(Setup!$B$5),1),1),0))))&gt;=Setup!$B$5,DATE(YEAR(EDATE(DATE(YEAR(Setup!$B$5),MONTH(Setup!$B$5),1),1)),MONTH(EDATE(DATE(YEAR(Setup!$B$5),MONTH(Setup!$B$5),1),1)),MIN($C13,DAY(EOMONTH(EDATE(DATE(YEAR(Setup!$B$5),MONTH(Setup!$B$5),1),1),0))))&lt;=Setup!$B$11),$B13,""),"")</f>
        <v/>
      </c>
      <c r="J74" s="24"/>
      <c r="K74" s="24"/>
      <c r="L74" s="24"/>
    </row>
    <row r="75" ht="20.25" customHeight="1">
      <c r="A75" s="24"/>
      <c r="B75" s="24"/>
      <c r="C75" s="24"/>
      <c r="D75" s="24"/>
      <c r="E75" s="24"/>
      <c r="F75" s="24"/>
      <c r="G75" s="24" t="str">
        <f>IF(AND($A13&lt;&gt;"",ISNUMBER($B13),$B13&gt;=0,ISNUMBER($C13),$C13&gt;=1,$C13&lt;=31,$C13=INT($C13),ISNUMBER(Setup!$B$5)),IF(AND(DATE(YEAR(EDATE(DATE(YEAR(Setup!$B$5),MONTH(Setup!$B$5),1),2)),MONTH(EDATE(DATE(YEAR(Setup!$B$5),MONTH(Setup!$B$5),1),2)),MIN($C13,DAY(EOMONTH(EDATE(DATE(YEAR(Setup!$B$5),MONTH(Setup!$B$5),1),2),0))))&gt;=Setup!$B$5,DATE(YEAR(EDATE(DATE(YEAR(Setup!$B$5),MONTH(Setup!$B$5),1),2)),MONTH(EDATE(DATE(YEAR(Setup!$B$5),MONTH(Setup!$B$5),1),2)),MIN($C13,DAY(EOMONTH(EDATE(DATE(YEAR(Setup!$B$5),MONTH(Setup!$B$5),1),2),0))))&lt;=Setup!$B$11),$A13,""),"")</f>
        <v/>
      </c>
      <c r="H75" s="32" t="str">
        <f>IF(AND($A13&lt;&gt;"",ISNUMBER($B13),$B13&gt;=0,ISNUMBER($C13),$C13&gt;=1,$C13&lt;=31,$C13=INT($C13),ISNUMBER(Setup!$B$5)),IF(AND(DATE(YEAR(EDATE(DATE(YEAR(Setup!$B$5),MONTH(Setup!$B$5),1),2)),MONTH(EDATE(DATE(YEAR(Setup!$B$5),MONTH(Setup!$B$5),1),2)),MIN($C13,DAY(EOMONTH(EDATE(DATE(YEAR(Setup!$B$5),MONTH(Setup!$B$5),1),2),0))))&gt;=Setup!$B$5,DATE(YEAR(EDATE(DATE(YEAR(Setup!$B$5),MONTH(Setup!$B$5),1),2)),MONTH(EDATE(DATE(YEAR(Setup!$B$5),MONTH(Setup!$B$5),1),2)),MIN($C13,DAY(EOMONTH(EDATE(DATE(YEAR(Setup!$B$5),MONTH(Setup!$B$5),1),2),0))))&lt;=Setup!$B$11),DATE(YEAR(EDATE(DATE(YEAR(Setup!$B$5),MONTH(Setup!$B$5),1),2)),MONTH(EDATE(DATE(YEAR(Setup!$B$5),MONTH(Setup!$B$5),1),2)),MIN($C13,DAY(EOMONTH(EDATE(DATE(YEAR(Setup!$B$5),MONTH(Setup!$B$5),1),2),0)))),""),"")</f>
        <v/>
      </c>
      <c r="I75" s="35" t="str">
        <f>IF(AND($A13&lt;&gt;"",ISNUMBER($B13),$B13&gt;=0,ISNUMBER($C13),$C13&gt;=1,$C13&lt;=31,$C13=INT($C13),ISNUMBER(Setup!$B$5)),IF(AND(DATE(YEAR(EDATE(DATE(YEAR(Setup!$B$5),MONTH(Setup!$B$5),1),2)),MONTH(EDATE(DATE(YEAR(Setup!$B$5),MONTH(Setup!$B$5),1),2)),MIN($C13,DAY(EOMONTH(EDATE(DATE(YEAR(Setup!$B$5),MONTH(Setup!$B$5),1),2),0))))&gt;=Setup!$B$5,DATE(YEAR(EDATE(DATE(YEAR(Setup!$B$5),MONTH(Setup!$B$5),1),2)),MONTH(EDATE(DATE(YEAR(Setup!$B$5),MONTH(Setup!$B$5),1),2)),MIN($C13,DAY(EOMONTH(EDATE(DATE(YEAR(Setup!$B$5),MONTH(Setup!$B$5),1),2),0))))&lt;=Setup!$B$11),$B13,""),"")</f>
        <v/>
      </c>
      <c r="J75" s="24"/>
      <c r="K75" s="24"/>
      <c r="L75" s="24"/>
    </row>
    <row r="76" ht="20.25" customHeight="1">
      <c r="A76" s="24"/>
      <c r="B76" s="24"/>
      <c r="C76" s="24"/>
      <c r="D76" s="24"/>
      <c r="E76" s="24"/>
      <c r="F76" s="24"/>
      <c r="G76" s="24" t="str">
        <f>IF(AND($A13&lt;&gt;"",ISNUMBER($B13),$B13&gt;=0,ISNUMBER($C13),$C13&gt;=1,$C13&lt;=31,$C13=INT($C13),ISNUMBER(Setup!$B$5)),IF(AND(DATE(YEAR(EDATE(DATE(YEAR(Setup!$B$5),MONTH(Setup!$B$5),1),3)),MONTH(EDATE(DATE(YEAR(Setup!$B$5),MONTH(Setup!$B$5),1),3)),MIN($C13,DAY(EOMONTH(EDATE(DATE(YEAR(Setup!$B$5),MONTH(Setup!$B$5),1),3),0))))&gt;=Setup!$B$5,DATE(YEAR(EDATE(DATE(YEAR(Setup!$B$5),MONTH(Setup!$B$5),1),3)),MONTH(EDATE(DATE(YEAR(Setup!$B$5),MONTH(Setup!$B$5),1),3)),MIN($C13,DAY(EOMONTH(EDATE(DATE(YEAR(Setup!$B$5),MONTH(Setup!$B$5),1),3),0))))&lt;=Setup!$B$11),$A13,""),"")</f>
        <v/>
      </c>
      <c r="H76" s="32" t="str">
        <f>IF(AND($A13&lt;&gt;"",ISNUMBER($B13),$B13&gt;=0,ISNUMBER($C13),$C13&gt;=1,$C13&lt;=31,$C13=INT($C13),ISNUMBER(Setup!$B$5)),IF(AND(DATE(YEAR(EDATE(DATE(YEAR(Setup!$B$5),MONTH(Setup!$B$5),1),3)),MONTH(EDATE(DATE(YEAR(Setup!$B$5),MONTH(Setup!$B$5),1),3)),MIN($C13,DAY(EOMONTH(EDATE(DATE(YEAR(Setup!$B$5),MONTH(Setup!$B$5),1),3),0))))&gt;=Setup!$B$5,DATE(YEAR(EDATE(DATE(YEAR(Setup!$B$5),MONTH(Setup!$B$5),1),3)),MONTH(EDATE(DATE(YEAR(Setup!$B$5),MONTH(Setup!$B$5),1),3)),MIN($C13,DAY(EOMONTH(EDATE(DATE(YEAR(Setup!$B$5),MONTH(Setup!$B$5),1),3),0))))&lt;=Setup!$B$11),DATE(YEAR(EDATE(DATE(YEAR(Setup!$B$5),MONTH(Setup!$B$5),1),3)),MONTH(EDATE(DATE(YEAR(Setup!$B$5),MONTH(Setup!$B$5),1),3)),MIN($C13,DAY(EOMONTH(EDATE(DATE(YEAR(Setup!$B$5),MONTH(Setup!$B$5),1),3),0)))),""),"")</f>
        <v/>
      </c>
      <c r="I76" s="35" t="str">
        <f>IF(AND($A13&lt;&gt;"",ISNUMBER($B13),$B13&gt;=0,ISNUMBER($C13),$C13&gt;=1,$C13&lt;=31,$C13=INT($C13),ISNUMBER(Setup!$B$5)),IF(AND(DATE(YEAR(EDATE(DATE(YEAR(Setup!$B$5),MONTH(Setup!$B$5),1),3)),MONTH(EDATE(DATE(YEAR(Setup!$B$5),MONTH(Setup!$B$5),1),3)),MIN($C13,DAY(EOMONTH(EDATE(DATE(YEAR(Setup!$B$5),MONTH(Setup!$B$5),1),3),0))))&gt;=Setup!$B$5,DATE(YEAR(EDATE(DATE(YEAR(Setup!$B$5),MONTH(Setup!$B$5),1),3)),MONTH(EDATE(DATE(YEAR(Setup!$B$5),MONTH(Setup!$B$5),1),3)),MIN($C13,DAY(EOMONTH(EDATE(DATE(YEAR(Setup!$B$5),MONTH(Setup!$B$5),1),3),0))))&lt;=Setup!$B$11),$B13,""),"")</f>
        <v/>
      </c>
      <c r="J76" s="24"/>
      <c r="K76" s="24"/>
      <c r="L76" s="24"/>
    </row>
    <row r="77" ht="20.25" customHeight="1">
      <c r="A77" s="24"/>
      <c r="B77" s="24"/>
      <c r="C77" s="24"/>
      <c r="D77" s="24"/>
      <c r="E77" s="24"/>
      <c r="F77" s="24"/>
      <c r="G77" s="24" t="str">
        <f>IF(AND($A13&lt;&gt;"",ISNUMBER($B13),$B13&gt;=0,ISNUMBER($C13),$C13&gt;=1,$C13&lt;=31,$C13=INT($C13),ISNUMBER(Setup!$B$5)),IF(AND(DATE(YEAR(EDATE(DATE(YEAR(Setup!$B$5),MONTH(Setup!$B$5),1),4)),MONTH(EDATE(DATE(YEAR(Setup!$B$5),MONTH(Setup!$B$5),1),4)),MIN($C13,DAY(EOMONTH(EDATE(DATE(YEAR(Setup!$B$5),MONTH(Setup!$B$5),1),4),0))))&gt;=Setup!$B$5,DATE(YEAR(EDATE(DATE(YEAR(Setup!$B$5),MONTH(Setup!$B$5),1),4)),MONTH(EDATE(DATE(YEAR(Setup!$B$5),MONTH(Setup!$B$5),1),4)),MIN($C13,DAY(EOMONTH(EDATE(DATE(YEAR(Setup!$B$5),MONTH(Setup!$B$5),1),4),0))))&lt;=Setup!$B$11),$A13,""),"")</f>
        <v/>
      </c>
      <c r="H77" s="32" t="str">
        <f>IF(AND($A13&lt;&gt;"",ISNUMBER($B13),$B13&gt;=0,ISNUMBER($C13),$C13&gt;=1,$C13&lt;=31,$C13=INT($C13),ISNUMBER(Setup!$B$5)),IF(AND(DATE(YEAR(EDATE(DATE(YEAR(Setup!$B$5),MONTH(Setup!$B$5),1),4)),MONTH(EDATE(DATE(YEAR(Setup!$B$5),MONTH(Setup!$B$5),1),4)),MIN($C13,DAY(EOMONTH(EDATE(DATE(YEAR(Setup!$B$5),MONTH(Setup!$B$5),1),4),0))))&gt;=Setup!$B$5,DATE(YEAR(EDATE(DATE(YEAR(Setup!$B$5),MONTH(Setup!$B$5),1),4)),MONTH(EDATE(DATE(YEAR(Setup!$B$5),MONTH(Setup!$B$5),1),4)),MIN($C13,DAY(EOMONTH(EDATE(DATE(YEAR(Setup!$B$5),MONTH(Setup!$B$5),1),4),0))))&lt;=Setup!$B$11),DATE(YEAR(EDATE(DATE(YEAR(Setup!$B$5),MONTH(Setup!$B$5),1),4)),MONTH(EDATE(DATE(YEAR(Setup!$B$5),MONTH(Setup!$B$5),1),4)),MIN($C13,DAY(EOMONTH(EDATE(DATE(YEAR(Setup!$B$5),MONTH(Setup!$B$5),1),4),0)))),""),"")</f>
        <v/>
      </c>
      <c r="I77" s="35" t="str">
        <f>IF(AND($A13&lt;&gt;"",ISNUMBER($B13),$B13&gt;=0,ISNUMBER($C13),$C13&gt;=1,$C13&lt;=31,$C13=INT($C13),ISNUMBER(Setup!$B$5)),IF(AND(DATE(YEAR(EDATE(DATE(YEAR(Setup!$B$5),MONTH(Setup!$B$5),1),4)),MONTH(EDATE(DATE(YEAR(Setup!$B$5),MONTH(Setup!$B$5),1),4)),MIN($C13,DAY(EOMONTH(EDATE(DATE(YEAR(Setup!$B$5),MONTH(Setup!$B$5),1),4),0))))&gt;=Setup!$B$5,DATE(YEAR(EDATE(DATE(YEAR(Setup!$B$5),MONTH(Setup!$B$5),1),4)),MONTH(EDATE(DATE(YEAR(Setup!$B$5),MONTH(Setup!$B$5),1),4)),MIN($C13,DAY(EOMONTH(EDATE(DATE(YEAR(Setup!$B$5),MONTH(Setup!$B$5),1),4),0))))&lt;=Setup!$B$11),$B13,""),"")</f>
        <v/>
      </c>
      <c r="J77" s="24"/>
      <c r="K77" s="24"/>
      <c r="L77" s="24"/>
    </row>
    <row r="78" ht="20.25" customHeight="1">
      <c r="A78" s="24"/>
      <c r="B78" s="24"/>
      <c r="C78" s="24"/>
      <c r="D78" s="24"/>
      <c r="E78" s="24"/>
      <c r="F78" s="24"/>
      <c r="G78" s="24" t="str">
        <f>IF(AND($A13&lt;&gt;"",ISNUMBER($B13),$B13&gt;=0,ISNUMBER($C13),$C13&gt;=1,$C13&lt;=31,$C13=INT($C13),ISNUMBER(Setup!$B$5)),IF(AND(DATE(YEAR(EDATE(DATE(YEAR(Setup!$B$5),MONTH(Setup!$B$5),1),5)),MONTH(EDATE(DATE(YEAR(Setup!$B$5),MONTH(Setup!$B$5),1),5)),MIN($C13,DAY(EOMONTH(EDATE(DATE(YEAR(Setup!$B$5),MONTH(Setup!$B$5),1),5),0))))&gt;=Setup!$B$5,DATE(YEAR(EDATE(DATE(YEAR(Setup!$B$5),MONTH(Setup!$B$5),1),5)),MONTH(EDATE(DATE(YEAR(Setup!$B$5),MONTH(Setup!$B$5),1),5)),MIN($C13,DAY(EOMONTH(EDATE(DATE(YEAR(Setup!$B$5),MONTH(Setup!$B$5),1),5),0))))&lt;=Setup!$B$11),$A13,""),"")</f>
        <v/>
      </c>
      <c r="H78" s="32" t="str">
        <f>IF(AND($A13&lt;&gt;"",ISNUMBER($B13),$B13&gt;=0,ISNUMBER($C13),$C13&gt;=1,$C13&lt;=31,$C13=INT($C13),ISNUMBER(Setup!$B$5)),IF(AND(DATE(YEAR(EDATE(DATE(YEAR(Setup!$B$5),MONTH(Setup!$B$5),1),5)),MONTH(EDATE(DATE(YEAR(Setup!$B$5),MONTH(Setup!$B$5),1),5)),MIN($C13,DAY(EOMONTH(EDATE(DATE(YEAR(Setup!$B$5),MONTH(Setup!$B$5),1),5),0))))&gt;=Setup!$B$5,DATE(YEAR(EDATE(DATE(YEAR(Setup!$B$5),MONTH(Setup!$B$5),1),5)),MONTH(EDATE(DATE(YEAR(Setup!$B$5),MONTH(Setup!$B$5),1),5)),MIN($C13,DAY(EOMONTH(EDATE(DATE(YEAR(Setup!$B$5),MONTH(Setup!$B$5),1),5),0))))&lt;=Setup!$B$11),DATE(YEAR(EDATE(DATE(YEAR(Setup!$B$5),MONTH(Setup!$B$5),1),5)),MONTH(EDATE(DATE(YEAR(Setup!$B$5),MONTH(Setup!$B$5),1),5)),MIN($C13,DAY(EOMONTH(EDATE(DATE(YEAR(Setup!$B$5),MONTH(Setup!$B$5),1),5),0)))),""),"")</f>
        <v/>
      </c>
      <c r="I78" s="35" t="str">
        <f>IF(AND($A13&lt;&gt;"",ISNUMBER($B13),$B13&gt;=0,ISNUMBER($C13),$C13&gt;=1,$C13&lt;=31,$C13=INT($C13),ISNUMBER(Setup!$B$5)),IF(AND(DATE(YEAR(EDATE(DATE(YEAR(Setup!$B$5),MONTH(Setup!$B$5),1),5)),MONTH(EDATE(DATE(YEAR(Setup!$B$5),MONTH(Setup!$B$5),1),5)),MIN($C13,DAY(EOMONTH(EDATE(DATE(YEAR(Setup!$B$5),MONTH(Setup!$B$5),1),5),0))))&gt;=Setup!$B$5,DATE(YEAR(EDATE(DATE(YEAR(Setup!$B$5),MONTH(Setup!$B$5),1),5)),MONTH(EDATE(DATE(YEAR(Setup!$B$5),MONTH(Setup!$B$5),1),5)),MIN($C13,DAY(EOMONTH(EDATE(DATE(YEAR(Setup!$B$5),MONTH(Setup!$B$5),1),5),0))))&lt;=Setup!$B$11),$B13,""),"")</f>
        <v/>
      </c>
      <c r="J78" s="24"/>
      <c r="K78" s="24"/>
      <c r="L78" s="24"/>
    </row>
    <row r="79" ht="20.25" customHeight="1">
      <c r="A79" s="24"/>
      <c r="B79" s="24"/>
      <c r="C79" s="24"/>
      <c r="D79" s="24"/>
      <c r="E79" s="24"/>
      <c r="F79" s="24"/>
      <c r="G79" s="24" t="str">
        <f>IF(AND($A13&lt;&gt;"",ISNUMBER($B13),$B13&gt;=0,ISNUMBER($C13),$C13&gt;=1,$C13&lt;=31,$C13=INT($C13),ISNUMBER(Setup!$B$5)),IF(AND(DATE(YEAR(EDATE(DATE(YEAR(Setup!$B$5),MONTH(Setup!$B$5),1),6)),MONTH(EDATE(DATE(YEAR(Setup!$B$5),MONTH(Setup!$B$5),1),6)),MIN($C13,DAY(EOMONTH(EDATE(DATE(YEAR(Setup!$B$5),MONTH(Setup!$B$5),1),6),0))))&gt;=Setup!$B$5,DATE(YEAR(EDATE(DATE(YEAR(Setup!$B$5),MONTH(Setup!$B$5),1),6)),MONTH(EDATE(DATE(YEAR(Setup!$B$5),MONTH(Setup!$B$5),1),6)),MIN($C13,DAY(EOMONTH(EDATE(DATE(YEAR(Setup!$B$5),MONTH(Setup!$B$5),1),6),0))))&lt;=Setup!$B$11),$A13,""),"")</f>
        <v/>
      </c>
      <c r="H79" s="32" t="str">
        <f>IF(AND($A13&lt;&gt;"",ISNUMBER($B13),$B13&gt;=0,ISNUMBER($C13),$C13&gt;=1,$C13&lt;=31,$C13=INT($C13),ISNUMBER(Setup!$B$5)),IF(AND(DATE(YEAR(EDATE(DATE(YEAR(Setup!$B$5),MONTH(Setup!$B$5),1),6)),MONTH(EDATE(DATE(YEAR(Setup!$B$5),MONTH(Setup!$B$5),1),6)),MIN($C13,DAY(EOMONTH(EDATE(DATE(YEAR(Setup!$B$5),MONTH(Setup!$B$5),1),6),0))))&gt;=Setup!$B$5,DATE(YEAR(EDATE(DATE(YEAR(Setup!$B$5),MONTH(Setup!$B$5),1),6)),MONTH(EDATE(DATE(YEAR(Setup!$B$5),MONTH(Setup!$B$5),1),6)),MIN($C13,DAY(EOMONTH(EDATE(DATE(YEAR(Setup!$B$5),MONTH(Setup!$B$5),1),6),0))))&lt;=Setup!$B$11),DATE(YEAR(EDATE(DATE(YEAR(Setup!$B$5),MONTH(Setup!$B$5),1),6)),MONTH(EDATE(DATE(YEAR(Setup!$B$5),MONTH(Setup!$B$5),1),6)),MIN($C13,DAY(EOMONTH(EDATE(DATE(YEAR(Setup!$B$5),MONTH(Setup!$B$5),1),6),0)))),""),"")</f>
        <v/>
      </c>
      <c r="I79" s="35" t="str">
        <f>IF(AND($A13&lt;&gt;"",ISNUMBER($B13),$B13&gt;=0,ISNUMBER($C13),$C13&gt;=1,$C13&lt;=31,$C13=INT($C13),ISNUMBER(Setup!$B$5)),IF(AND(DATE(YEAR(EDATE(DATE(YEAR(Setup!$B$5),MONTH(Setup!$B$5),1),6)),MONTH(EDATE(DATE(YEAR(Setup!$B$5),MONTH(Setup!$B$5),1),6)),MIN($C13,DAY(EOMONTH(EDATE(DATE(YEAR(Setup!$B$5),MONTH(Setup!$B$5),1),6),0))))&gt;=Setup!$B$5,DATE(YEAR(EDATE(DATE(YEAR(Setup!$B$5),MONTH(Setup!$B$5),1),6)),MONTH(EDATE(DATE(YEAR(Setup!$B$5),MONTH(Setup!$B$5),1),6)),MIN($C13,DAY(EOMONTH(EDATE(DATE(YEAR(Setup!$B$5),MONTH(Setup!$B$5),1),6),0))))&lt;=Setup!$B$11),$B13,""),"")</f>
        <v/>
      </c>
      <c r="J79" s="24"/>
      <c r="K79" s="24"/>
      <c r="L79" s="24"/>
    </row>
    <row r="80" ht="20.25" customHeight="1">
      <c r="A80" s="24"/>
      <c r="B80" s="24"/>
      <c r="C80" s="24"/>
      <c r="D80" s="24"/>
      <c r="E80" s="24"/>
      <c r="F80" s="24"/>
      <c r="G80" s="24" t="str">
        <f>IF(AND($A13&lt;&gt;"",ISNUMBER($B13),$B13&gt;=0,ISNUMBER($C13),$C13&gt;=1,$C13&lt;=31,$C13=INT($C13),ISNUMBER(Setup!$B$5)),IF(AND(DATE(YEAR(EDATE(DATE(YEAR(Setup!$B$5),MONTH(Setup!$B$5),1),7)),MONTH(EDATE(DATE(YEAR(Setup!$B$5),MONTH(Setup!$B$5),1),7)),MIN($C13,DAY(EOMONTH(EDATE(DATE(YEAR(Setup!$B$5),MONTH(Setup!$B$5),1),7),0))))&gt;=Setup!$B$5,DATE(YEAR(EDATE(DATE(YEAR(Setup!$B$5),MONTH(Setup!$B$5),1),7)),MONTH(EDATE(DATE(YEAR(Setup!$B$5),MONTH(Setup!$B$5),1),7)),MIN($C13,DAY(EOMONTH(EDATE(DATE(YEAR(Setup!$B$5),MONTH(Setup!$B$5),1),7),0))))&lt;=Setup!$B$11),$A13,""),"")</f>
        <v/>
      </c>
      <c r="H80" s="32" t="str">
        <f>IF(AND($A13&lt;&gt;"",ISNUMBER($B13),$B13&gt;=0,ISNUMBER($C13),$C13&gt;=1,$C13&lt;=31,$C13=INT($C13),ISNUMBER(Setup!$B$5)),IF(AND(DATE(YEAR(EDATE(DATE(YEAR(Setup!$B$5),MONTH(Setup!$B$5),1),7)),MONTH(EDATE(DATE(YEAR(Setup!$B$5),MONTH(Setup!$B$5),1),7)),MIN($C13,DAY(EOMONTH(EDATE(DATE(YEAR(Setup!$B$5),MONTH(Setup!$B$5),1),7),0))))&gt;=Setup!$B$5,DATE(YEAR(EDATE(DATE(YEAR(Setup!$B$5),MONTH(Setup!$B$5),1),7)),MONTH(EDATE(DATE(YEAR(Setup!$B$5),MONTH(Setup!$B$5),1),7)),MIN($C13,DAY(EOMONTH(EDATE(DATE(YEAR(Setup!$B$5),MONTH(Setup!$B$5),1),7),0))))&lt;=Setup!$B$11),DATE(YEAR(EDATE(DATE(YEAR(Setup!$B$5),MONTH(Setup!$B$5),1),7)),MONTH(EDATE(DATE(YEAR(Setup!$B$5),MONTH(Setup!$B$5),1),7)),MIN($C13,DAY(EOMONTH(EDATE(DATE(YEAR(Setup!$B$5),MONTH(Setup!$B$5),1),7),0)))),""),"")</f>
        <v/>
      </c>
      <c r="I80" s="35" t="str">
        <f>IF(AND($A13&lt;&gt;"",ISNUMBER($B13),$B13&gt;=0,ISNUMBER($C13),$C13&gt;=1,$C13&lt;=31,$C13=INT($C13),ISNUMBER(Setup!$B$5)),IF(AND(DATE(YEAR(EDATE(DATE(YEAR(Setup!$B$5),MONTH(Setup!$B$5),1),7)),MONTH(EDATE(DATE(YEAR(Setup!$B$5),MONTH(Setup!$B$5),1),7)),MIN($C13,DAY(EOMONTH(EDATE(DATE(YEAR(Setup!$B$5),MONTH(Setup!$B$5),1),7),0))))&gt;=Setup!$B$5,DATE(YEAR(EDATE(DATE(YEAR(Setup!$B$5),MONTH(Setup!$B$5),1),7)),MONTH(EDATE(DATE(YEAR(Setup!$B$5),MONTH(Setup!$B$5),1),7)),MIN($C13,DAY(EOMONTH(EDATE(DATE(YEAR(Setup!$B$5),MONTH(Setup!$B$5),1),7),0))))&lt;=Setup!$B$11),$B13,""),"")</f>
        <v/>
      </c>
      <c r="J80" s="24"/>
      <c r="K80" s="24"/>
      <c r="L80" s="24"/>
    </row>
    <row r="81" ht="20.25" customHeight="1">
      <c r="A81" s="24"/>
      <c r="B81" s="24"/>
      <c r="C81" s="24"/>
      <c r="D81" s="24"/>
      <c r="E81" s="24"/>
      <c r="F81" s="24"/>
      <c r="G81" s="24" t="str">
        <f>IF(AND($A13&lt;&gt;"",ISNUMBER($B13),$B13&gt;=0,ISNUMBER($C13),$C13&gt;=1,$C13&lt;=31,$C13=INT($C13),ISNUMBER(Setup!$B$5)),IF(AND(DATE(YEAR(EDATE(DATE(YEAR(Setup!$B$5),MONTH(Setup!$B$5),1),8)),MONTH(EDATE(DATE(YEAR(Setup!$B$5),MONTH(Setup!$B$5),1),8)),MIN($C13,DAY(EOMONTH(EDATE(DATE(YEAR(Setup!$B$5),MONTH(Setup!$B$5),1),8),0))))&gt;=Setup!$B$5,DATE(YEAR(EDATE(DATE(YEAR(Setup!$B$5),MONTH(Setup!$B$5),1),8)),MONTH(EDATE(DATE(YEAR(Setup!$B$5),MONTH(Setup!$B$5),1),8)),MIN($C13,DAY(EOMONTH(EDATE(DATE(YEAR(Setup!$B$5),MONTH(Setup!$B$5),1),8),0))))&lt;=Setup!$B$11),$A13,""),"")</f>
        <v/>
      </c>
      <c r="H81" s="32" t="str">
        <f>IF(AND($A13&lt;&gt;"",ISNUMBER($B13),$B13&gt;=0,ISNUMBER($C13),$C13&gt;=1,$C13&lt;=31,$C13=INT($C13),ISNUMBER(Setup!$B$5)),IF(AND(DATE(YEAR(EDATE(DATE(YEAR(Setup!$B$5),MONTH(Setup!$B$5),1),8)),MONTH(EDATE(DATE(YEAR(Setup!$B$5),MONTH(Setup!$B$5),1),8)),MIN($C13,DAY(EOMONTH(EDATE(DATE(YEAR(Setup!$B$5),MONTH(Setup!$B$5),1),8),0))))&gt;=Setup!$B$5,DATE(YEAR(EDATE(DATE(YEAR(Setup!$B$5),MONTH(Setup!$B$5),1),8)),MONTH(EDATE(DATE(YEAR(Setup!$B$5),MONTH(Setup!$B$5),1),8)),MIN($C13,DAY(EOMONTH(EDATE(DATE(YEAR(Setup!$B$5),MONTH(Setup!$B$5),1),8),0))))&lt;=Setup!$B$11),DATE(YEAR(EDATE(DATE(YEAR(Setup!$B$5),MONTH(Setup!$B$5),1),8)),MONTH(EDATE(DATE(YEAR(Setup!$B$5),MONTH(Setup!$B$5),1),8)),MIN($C13,DAY(EOMONTH(EDATE(DATE(YEAR(Setup!$B$5),MONTH(Setup!$B$5),1),8),0)))),""),"")</f>
        <v/>
      </c>
      <c r="I81" s="35" t="str">
        <f>IF(AND($A13&lt;&gt;"",ISNUMBER($B13),$B13&gt;=0,ISNUMBER($C13),$C13&gt;=1,$C13&lt;=31,$C13=INT($C13),ISNUMBER(Setup!$B$5)),IF(AND(DATE(YEAR(EDATE(DATE(YEAR(Setup!$B$5),MONTH(Setup!$B$5),1),8)),MONTH(EDATE(DATE(YEAR(Setup!$B$5),MONTH(Setup!$B$5),1),8)),MIN($C13,DAY(EOMONTH(EDATE(DATE(YEAR(Setup!$B$5),MONTH(Setup!$B$5),1),8),0))))&gt;=Setup!$B$5,DATE(YEAR(EDATE(DATE(YEAR(Setup!$B$5),MONTH(Setup!$B$5),1),8)),MONTH(EDATE(DATE(YEAR(Setup!$B$5),MONTH(Setup!$B$5),1),8)),MIN($C13,DAY(EOMONTH(EDATE(DATE(YEAR(Setup!$B$5),MONTH(Setup!$B$5),1),8),0))))&lt;=Setup!$B$11),$B13,""),"")</f>
        <v/>
      </c>
      <c r="J81" s="24"/>
      <c r="K81" s="24"/>
      <c r="L81" s="24"/>
    </row>
    <row r="82" ht="20.25" customHeight="1">
      <c r="A82" s="24"/>
      <c r="B82" s="24"/>
      <c r="C82" s="24"/>
      <c r="D82" s="24"/>
      <c r="E82" s="24"/>
      <c r="F82" s="24"/>
      <c r="G82" s="24" t="str">
        <f>IF(AND($A13&lt;&gt;"",ISNUMBER($B13),$B13&gt;=0,ISNUMBER($C13),$C13&gt;=1,$C13&lt;=31,$C13=INT($C13),ISNUMBER(Setup!$B$5)),IF(AND(DATE(YEAR(EDATE(DATE(YEAR(Setup!$B$5),MONTH(Setup!$B$5),1),9)),MONTH(EDATE(DATE(YEAR(Setup!$B$5),MONTH(Setup!$B$5),1),9)),MIN($C13,DAY(EOMONTH(EDATE(DATE(YEAR(Setup!$B$5),MONTH(Setup!$B$5),1),9),0))))&gt;=Setup!$B$5,DATE(YEAR(EDATE(DATE(YEAR(Setup!$B$5),MONTH(Setup!$B$5),1),9)),MONTH(EDATE(DATE(YEAR(Setup!$B$5),MONTH(Setup!$B$5),1),9)),MIN($C13,DAY(EOMONTH(EDATE(DATE(YEAR(Setup!$B$5),MONTH(Setup!$B$5),1),9),0))))&lt;=Setup!$B$11),$A13,""),"")</f>
        <v/>
      </c>
      <c r="H82" s="32" t="str">
        <f>IF(AND($A13&lt;&gt;"",ISNUMBER($B13),$B13&gt;=0,ISNUMBER($C13),$C13&gt;=1,$C13&lt;=31,$C13=INT($C13),ISNUMBER(Setup!$B$5)),IF(AND(DATE(YEAR(EDATE(DATE(YEAR(Setup!$B$5),MONTH(Setup!$B$5),1),9)),MONTH(EDATE(DATE(YEAR(Setup!$B$5),MONTH(Setup!$B$5),1),9)),MIN($C13,DAY(EOMONTH(EDATE(DATE(YEAR(Setup!$B$5),MONTH(Setup!$B$5),1),9),0))))&gt;=Setup!$B$5,DATE(YEAR(EDATE(DATE(YEAR(Setup!$B$5),MONTH(Setup!$B$5),1),9)),MONTH(EDATE(DATE(YEAR(Setup!$B$5),MONTH(Setup!$B$5),1),9)),MIN($C13,DAY(EOMONTH(EDATE(DATE(YEAR(Setup!$B$5),MONTH(Setup!$B$5),1),9),0))))&lt;=Setup!$B$11),DATE(YEAR(EDATE(DATE(YEAR(Setup!$B$5),MONTH(Setup!$B$5),1),9)),MONTH(EDATE(DATE(YEAR(Setup!$B$5),MONTH(Setup!$B$5),1),9)),MIN($C13,DAY(EOMONTH(EDATE(DATE(YEAR(Setup!$B$5),MONTH(Setup!$B$5),1),9),0)))),""),"")</f>
        <v/>
      </c>
      <c r="I82" s="35" t="str">
        <f>IF(AND($A13&lt;&gt;"",ISNUMBER($B13),$B13&gt;=0,ISNUMBER($C13),$C13&gt;=1,$C13&lt;=31,$C13=INT($C13),ISNUMBER(Setup!$B$5)),IF(AND(DATE(YEAR(EDATE(DATE(YEAR(Setup!$B$5),MONTH(Setup!$B$5),1),9)),MONTH(EDATE(DATE(YEAR(Setup!$B$5),MONTH(Setup!$B$5),1),9)),MIN($C13,DAY(EOMONTH(EDATE(DATE(YEAR(Setup!$B$5),MONTH(Setup!$B$5),1),9),0))))&gt;=Setup!$B$5,DATE(YEAR(EDATE(DATE(YEAR(Setup!$B$5),MONTH(Setup!$B$5),1),9)),MONTH(EDATE(DATE(YEAR(Setup!$B$5),MONTH(Setup!$B$5),1),9)),MIN($C13,DAY(EOMONTH(EDATE(DATE(YEAR(Setup!$B$5),MONTH(Setup!$B$5),1),9),0))))&lt;=Setup!$B$11),$B13,""),"")</f>
        <v/>
      </c>
      <c r="J82" s="24"/>
      <c r="K82" s="24"/>
      <c r="L82" s="24"/>
    </row>
    <row r="83" ht="20.25" customHeight="1">
      <c r="A83" s="24"/>
      <c r="B83" s="24"/>
      <c r="C83" s="24"/>
      <c r="D83" s="24"/>
      <c r="E83" s="24"/>
      <c r="F83" s="24"/>
      <c r="G83" s="24" t="str">
        <f>IF(AND($A13&lt;&gt;"",ISNUMBER($B13),$B13&gt;=0,ISNUMBER($C13),$C13&gt;=1,$C13&lt;=31,$C13=INT($C13),ISNUMBER(Setup!$B$5)),IF(AND(DATE(YEAR(EDATE(DATE(YEAR(Setup!$B$5),MONTH(Setup!$B$5),1),10)),MONTH(EDATE(DATE(YEAR(Setup!$B$5),MONTH(Setup!$B$5),1),10)),MIN($C13,DAY(EOMONTH(EDATE(DATE(YEAR(Setup!$B$5),MONTH(Setup!$B$5),1),10),0))))&gt;=Setup!$B$5,DATE(YEAR(EDATE(DATE(YEAR(Setup!$B$5),MONTH(Setup!$B$5),1),10)),MONTH(EDATE(DATE(YEAR(Setup!$B$5),MONTH(Setup!$B$5),1),10)),MIN($C13,DAY(EOMONTH(EDATE(DATE(YEAR(Setup!$B$5),MONTH(Setup!$B$5),1),10),0))))&lt;=Setup!$B$11),$A13,""),"")</f>
        <v/>
      </c>
      <c r="H83" s="32" t="str">
        <f>IF(AND($A13&lt;&gt;"",ISNUMBER($B13),$B13&gt;=0,ISNUMBER($C13),$C13&gt;=1,$C13&lt;=31,$C13=INT($C13),ISNUMBER(Setup!$B$5)),IF(AND(DATE(YEAR(EDATE(DATE(YEAR(Setup!$B$5),MONTH(Setup!$B$5),1),10)),MONTH(EDATE(DATE(YEAR(Setup!$B$5),MONTH(Setup!$B$5),1),10)),MIN($C13,DAY(EOMONTH(EDATE(DATE(YEAR(Setup!$B$5),MONTH(Setup!$B$5),1),10),0))))&gt;=Setup!$B$5,DATE(YEAR(EDATE(DATE(YEAR(Setup!$B$5),MONTH(Setup!$B$5),1),10)),MONTH(EDATE(DATE(YEAR(Setup!$B$5),MONTH(Setup!$B$5),1),10)),MIN($C13,DAY(EOMONTH(EDATE(DATE(YEAR(Setup!$B$5),MONTH(Setup!$B$5),1),10),0))))&lt;=Setup!$B$11),DATE(YEAR(EDATE(DATE(YEAR(Setup!$B$5),MONTH(Setup!$B$5),1),10)),MONTH(EDATE(DATE(YEAR(Setup!$B$5),MONTH(Setup!$B$5),1),10)),MIN($C13,DAY(EOMONTH(EDATE(DATE(YEAR(Setup!$B$5),MONTH(Setup!$B$5),1),10),0)))),""),"")</f>
        <v/>
      </c>
      <c r="I83" s="35" t="str">
        <f>IF(AND($A13&lt;&gt;"",ISNUMBER($B13),$B13&gt;=0,ISNUMBER($C13),$C13&gt;=1,$C13&lt;=31,$C13=INT($C13),ISNUMBER(Setup!$B$5)),IF(AND(DATE(YEAR(EDATE(DATE(YEAR(Setup!$B$5),MONTH(Setup!$B$5),1),10)),MONTH(EDATE(DATE(YEAR(Setup!$B$5),MONTH(Setup!$B$5),1),10)),MIN($C13,DAY(EOMONTH(EDATE(DATE(YEAR(Setup!$B$5),MONTH(Setup!$B$5),1),10),0))))&gt;=Setup!$B$5,DATE(YEAR(EDATE(DATE(YEAR(Setup!$B$5),MONTH(Setup!$B$5),1),10)),MONTH(EDATE(DATE(YEAR(Setup!$B$5),MONTH(Setup!$B$5),1),10)),MIN($C13,DAY(EOMONTH(EDATE(DATE(YEAR(Setup!$B$5),MONTH(Setup!$B$5),1),10),0))))&lt;=Setup!$B$11),$B13,""),"")</f>
        <v/>
      </c>
      <c r="J83" s="24"/>
      <c r="K83" s="24"/>
      <c r="L83" s="24"/>
    </row>
    <row r="84" ht="20.25" customHeight="1">
      <c r="A84" s="24"/>
      <c r="B84" s="24"/>
      <c r="C84" s="24"/>
      <c r="D84" s="24"/>
      <c r="E84" s="24"/>
      <c r="F84" s="24"/>
      <c r="G84" s="24" t="str">
        <f>IF(AND($A13&lt;&gt;"",ISNUMBER($B13),$B13&gt;=0,ISNUMBER($C13),$C13&gt;=1,$C13&lt;=31,$C13=INT($C13),ISNUMBER(Setup!$B$5)),IF(AND(DATE(YEAR(EDATE(DATE(YEAR(Setup!$B$5),MONTH(Setup!$B$5),1),11)),MONTH(EDATE(DATE(YEAR(Setup!$B$5),MONTH(Setup!$B$5),1),11)),MIN($C13,DAY(EOMONTH(EDATE(DATE(YEAR(Setup!$B$5),MONTH(Setup!$B$5),1),11),0))))&gt;=Setup!$B$5,DATE(YEAR(EDATE(DATE(YEAR(Setup!$B$5),MONTH(Setup!$B$5),1),11)),MONTH(EDATE(DATE(YEAR(Setup!$B$5),MONTH(Setup!$B$5),1),11)),MIN($C13,DAY(EOMONTH(EDATE(DATE(YEAR(Setup!$B$5),MONTH(Setup!$B$5),1),11),0))))&lt;=Setup!$B$11),$A13,""),"")</f>
        <v/>
      </c>
      <c r="H84" s="32" t="str">
        <f>IF(AND($A13&lt;&gt;"",ISNUMBER($B13),$B13&gt;=0,ISNUMBER($C13),$C13&gt;=1,$C13&lt;=31,$C13=INT($C13),ISNUMBER(Setup!$B$5)),IF(AND(DATE(YEAR(EDATE(DATE(YEAR(Setup!$B$5),MONTH(Setup!$B$5),1),11)),MONTH(EDATE(DATE(YEAR(Setup!$B$5),MONTH(Setup!$B$5),1),11)),MIN($C13,DAY(EOMONTH(EDATE(DATE(YEAR(Setup!$B$5),MONTH(Setup!$B$5),1),11),0))))&gt;=Setup!$B$5,DATE(YEAR(EDATE(DATE(YEAR(Setup!$B$5),MONTH(Setup!$B$5),1),11)),MONTH(EDATE(DATE(YEAR(Setup!$B$5),MONTH(Setup!$B$5),1),11)),MIN($C13,DAY(EOMONTH(EDATE(DATE(YEAR(Setup!$B$5),MONTH(Setup!$B$5),1),11),0))))&lt;=Setup!$B$11),DATE(YEAR(EDATE(DATE(YEAR(Setup!$B$5),MONTH(Setup!$B$5),1),11)),MONTH(EDATE(DATE(YEAR(Setup!$B$5),MONTH(Setup!$B$5),1),11)),MIN($C13,DAY(EOMONTH(EDATE(DATE(YEAR(Setup!$B$5),MONTH(Setup!$B$5),1),11),0)))),""),"")</f>
        <v/>
      </c>
      <c r="I84" s="35" t="str">
        <f>IF(AND($A13&lt;&gt;"",ISNUMBER($B13),$B13&gt;=0,ISNUMBER($C13),$C13&gt;=1,$C13&lt;=31,$C13=INT($C13),ISNUMBER(Setup!$B$5)),IF(AND(DATE(YEAR(EDATE(DATE(YEAR(Setup!$B$5),MONTH(Setup!$B$5),1),11)),MONTH(EDATE(DATE(YEAR(Setup!$B$5),MONTH(Setup!$B$5),1),11)),MIN($C13,DAY(EOMONTH(EDATE(DATE(YEAR(Setup!$B$5),MONTH(Setup!$B$5),1),11),0))))&gt;=Setup!$B$5,DATE(YEAR(EDATE(DATE(YEAR(Setup!$B$5),MONTH(Setup!$B$5),1),11)),MONTH(EDATE(DATE(YEAR(Setup!$B$5),MONTH(Setup!$B$5),1),11)),MIN($C13,DAY(EOMONTH(EDATE(DATE(YEAR(Setup!$B$5),MONTH(Setup!$B$5),1),11),0))))&lt;=Setup!$B$11),$B13,""),"")</f>
        <v/>
      </c>
      <c r="J84" s="24"/>
      <c r="K84" s="24"/>
      <c r="L84" s="24"/>
    </row>
    <row r="85" ht="20.25" customHeight="1">
      <c r="A85" s="24"/>
      <c r="B85" s="24"/>
      <c r="C85" s="24"/>
      <c r="D85" s="24"/>
      <c r="E85" s="24"/>
      <c r="F85" s="24"/>
      <c r="G85" s="24" t="str">
        <f>IF(AND($A13&lt;&gt;"",ISNUMBER($B13),$B13&gt;=0,ISNUMBER($C13),$C13&gt;=1,$C13&lt;=31,$C13=INT($C13),ISNUMBER(Setup!$B$5)),IF(AND(DATE(YEAR(EDATE(DATE(YEAR(Setup!$B$5),MONTH(Setup!$B$5),1),12)),MONTH(EDATE(DATE(YEAR(Setup!$B$5),MONTH(Setup!$B$5),1),12)),MIN($C13,DAY(EOMONTH(EDATE(DATE(YEAR(Setup!$B$5),MONTH(Setup!$B$5),1),12),0))))&gt;=Setup!$B$5,DATE(YEAR(EDATE(DATE(YEAR(Setup!$B$5),MONTH(Setup!$B$5),1),12)),MONTH(EDATE(DATE(YEAR(Setup!$B$5),MONTH(Setup!$B$5),1),12)),MIN($C13,DAY(EOMONTH(EDATE(DATE(YEAR(Setup!$B$5),MONTH(Setup!$B$5),1),12),0))))&lt;=Setup!$B$11),$A13,""),"")</f>
        <v/>
      </c>
      <c r="H85" s="32" t="str">
        <f>IF(AND($A13&lt;&gt;"",ISNUMBER($B13),$B13&gt;=0,ISNUMBER($C13),$C13&gt;=1,$C13&lt;=31,$C13=INT($C13),ISNUMBER(Setup!$B$5)),IF(AND(DATE(YEAR(EDATE(DATE(YEAR(Setup!$B$5),MONTH(Setup!$B$5),1),12)),MONTH(EDATE(DATE(YEAR(Setup!$B$5),MONTH(Setup!$B$5),1),12)),MIN($C13,DAY(EOMONTH(EDATE(DATE(YEAR(Setup!$B$5),MONTH(Setup!$B$5),1),12),0))))&gt;=Setup!$B$5,DATE(YEAR(EDATE(DATE(YEAR(Setup!$B$5),MONTH(Setup!$B$5),1),12)),MONTH(EDATE(DATE(YEAR(Setup!$B$5),MONTH(Setup!$B$5),1),12)),MIN($C13,DAY(EOMONTH(EDATE(DATE(YEAR(Setup!$B$5),MONTH(Setup!$B$5),1),12),0))))&lt;=Setup!$B$11),DATE(YEAR(EDATE(DATE(YEAR(Setup!$B$5),MONTH(Setup!$B$5),1),12)),MONTH(EDATE(DATE(YEAR(Setup!$B$5),MONTH(Setup!$B$5),1),12)),MIN($C13,DAY(EOMONTH(EDATE(DATE(YEAR(Setup!$B$5),MONTH(Setup!$B$5),1),12),0)))),""),"")</f>
        <v/>
      </c>
      <c r="I85" s="35" t="str">
        <f>IF(AND($A13&lt;&gt;"",ISNUMBER($B13),$B13&gt;=0,ISNUMBER($C13),$C13&gt;=1,$C13&lt;=31,$C13=INT($C13),ISNUMBER(Setup!$B$5)),IF(AND(DATE(YEAR(EDATE(DATE(YEAR(Setup!$B$5),MONTH(Setup!$B$5),1),12)),MONTH(EDATE(DATE(YEAR(Setup!$B$5),MONTH(Setup!$B$5),1),12)),MIN($C13,DAY(EOMONTH(EDATE(DATE(YEAR(Setup!$B$5),MONTH(Setup!$B$5),1),12),0))))&gt;=Setup!$B$5,DATE(YEAR(EDATE(DATE(YEAR(Setup!$B$5),MONTH(Setup!$B$5),1),12)),MONTH(EDATE(DATE(YEAR(Setup!$B$5),MONTH(Setup!$B$5),1),12)),MIN($C13,DAY(EOMONTH(EDATE(DATE(YEAR(Setup!$B$5),MONTH(Setup!$B$5),1),12),0))))&lt;=Setup!$B$11),$B13,""),"")</f>
        <v/>
      </c>
      <c r="J85" s="24"/>
      <c r="K85" s="24"/>
      <c r="L85" s="24"/>
    </row>
    <row r="86" ht="20.25" customHeight="1">
      <c r="A86" s="24"/>
      <c r="B86" s="24"/>
      <c r="C86" s="24"/>
      <c r="D86" s="24"/>
      <c r="E86" s="24"/>
      <c r="F86" s="24"/>
      <c r="G86" s="24" t="str">
        <f>IF(AND($A14&lt;&gt;"",ISNUMBER($B14),$B14&gt;=0,ISNUMBER($C14),$C14&gt;=1,$C14&lt;=31,$C14=INT($C14),ISNUMBER(Setup!$B$5)),IF(AND(DATE(YEAR(EDATE(DATE(YEAR(Setup!$B$5),MONTH(Setup!$B$5),1),0)),MONTH(EDATE(DATE(YEAR(Setup!$B$5),MONTH(Setup!$B$5),1),0)),MIN($C14,DAY(EOMONTH(EDATE(DATE(YEAR(Setup!$B$5),MONTH(Setup!$B$5),1),0),0))))&gt;=Setup!$B$5,DATE(YEAR(EDATE(DATE(YEAR(Setup!$B$5),MONTH(Setup!$B$5),1),0)),MONTH(EDATE(DATE(YEAR(Setup!$B$5),MONTH(Setup!$B$5),1),0)),MIN($C14,DAY(EOMONTH(EDATE(DATE(YEAR(Setup!$B$5),MONTH(Setup!$B$5),1),0),0))))&lt;=Setup!$B$11),$A14,""),"")</f>
        <v/>
      </c>
      <c r="H86" s="32" t="str">
        <f>IF(AND($A14&lt;&gt;"",ISNUMBER($B14),$B14&gt;=0,ISNUMBER($C14),$C14&gt;=1,$C14&lt;=31,$C14=INT($C14),ISNUMBER(Setup!$B$5)),IF(AND(DATE(YEAR(EDATE(DATE(YEAR(Setup!$B$5),MONTH(Setup!$B$5),1),0)),MONTH(EDATE(DATE(YEAR(Setup!$B$5),MONTH(Setup!$B$5),1),0)),MIN($C14,DAY(EOMONTH(EDATE(DATE(YEAR(Setup!$B$5),MONTH(Setup!$B$5),1),0),0))))&gt;=Setup!$B$5,DATE(YEAR(EDATE(DATE(YEAR(Setup!$B$5),MONTH(Setup!$B$5),1),0)),MONTH(EDATE(DATE(YEAR(Setup!$B$5),MONTH(Setup!$B$5),1),0)),MIN($C14,DAY(EOMONTH(EDATE(DATE(YEAR(Setup!$B$5),MONTH(Setup!$B$5),1),0),0))))&lt;=Setup!$B$11),DATE(YEAR(EDATE(DATE(YEAR(Setup!$B$5),MONTH(Setup!$B$5),1),0)),MONTH(EDATE(DATE(YEAR(Setup!$B$5),MONTH(Setup!$B$5),1),0)),MIN($C14,DAY(EOMONTH(EDATE(DATE(YEAR(Setup!$B$5),MONTH(Setup!$B$5),1),0),0)))),""),"")</f>
        <v/>
      </c>
      <c r="I86" s="35" t="str">
        <f>IF(AND($A14&lt;&gt;"",ISNUMBER($B14),$B14&gt;=0,ISNUMBER($C14),$C14&gt;=1,$C14&lt;=31,$C14=INT($C14),ISNUMBER(Setup!$B$5)),IF(AND(DATE(YEAR(EDATE(DATE(YEAR(Setup!$B$5),MONTH(Setup!$B$5),1),0)),MONTH(EDATE(DATE(YEAR(Setup!$B$5),MONTH(Setup!$B$5),1),0)),MIN($C14,DAY(EOMONTH(EDATE(DATE(YEAR(Setup!$B$5),MONTH(Setup!$B$5),1),0),0))))&gt;=Setup!$B$5,DATE(YEAR(EDATE(DATE(YEAR(Setup!$B$5),MONTH(Setup!$B$5),1),0)),MONTH(EDATE(DATE(YEAR(Setup!$B$5),MONTH(Setup!$B$5),1),0)),MIN($C14,DAY(EOMONTH(EDATE(DATE(YEAR(Setup!$B$5),MONTH(Setup!$B$5),1),0),0))))&lt;=Setup!$B$11),$B14,""),"")</f>
        <v/>
      </c>
      <c r="J86" s="24"/>
      <c r="K86" s="24"/>
      <c r="L86" s="24"/>
    </row>
    <row r="87" ht="20.25" customHeight="1">
      <c r="A87" s="24"/>
      <c r="B87" s="24"/>
      <c r="C87" s="24"/>
      <c r="D87" s="24"/>
      <c r="E87" s="24"/>
      <c r="F87" s="24"/>
      <c r="G87" s="24" t="str">
        <f>IF(AND($A14&lt;&gt;"",ISNUMBER($B14),$B14&gt;=0,ISNUMBER($C14),$C14&gt;=1,$C14&lt;=31,$C14=INT($C14),ISNUMBER(Setup!$B$5)),IF(AND(DATE(YEAR(EDATE(DATE(YEAR(Setup!$B$5),MONTH(Setup!$B$5),1),1)),MONTH(EDATE(DATE(YEAR(Setup!$B$5),MONTH(Setup!$B$5),1),1)),MIN($C14,DAY(EOMONTH(EDATE(DATE(YEAR(Setup!$B$5),MONTH(Setup!$B$5),1),1),0))))&gt;=Setup!$B$5,DATE(YEAR(EDATE(DATE(YEAR(Setup!$B$5),MONTH(Setup!$B$5),1),1)),MONTH(EDATE(DATE(YEAR(Setup!$B$5),MONTH(Setup!$B$5),1),1)),MIN($C14,DAY(EOMONTH(EDATE(DATE(YEAR(Setup!$B$5),MONTH(Setup!$B$5),1),1),0))))&lt;=Setup!$B$11),$A14,""),"")</f>
        <v/>
      </c>
      <c r="H87" s="32" t="str">
        <f>IF(AND($A14&lt;&gt;"",ISNUMBER($B14),$B14&gt;=0,ISNUMBER($C14),$C14&gt;=1,$C14&lt;=31,$C14=INT($C14),ISNUMBER(Setup!$B$5)),IF(AND(DATE(YEAR(EDATE(DATE(YEAR(Setup!$B$5),MONTH(Setup!$B$5),1),1)),MONTH(EDATE(DATE(YEAR(Setup!$B$5),MONTH(Setup!$B$5),1),1)),MIN($C14,DAY(EOMONTH(EDATE(DATE(YEAR(Setup!$B$5),MONTH(Setup!$B$5),1),1),0))))&gt;=Setup!$B$5,DATE(YEAR(EDATE(DATE(YEAR(Setup!$B$5),MONTH(Setup!$B$5),1),1)),MONTH(EDATE(DATE(YEAR(Setup!$B$5),MONTH(Setup!$B$5),1),1)),MIN($C14,DAY(EOMONTH(EDATE(DATE(YEAR(Setup!$B$5),MONTH(Setup!$B$5),1),1),0))))&lt;=Setup!$B$11),DATE(YEAR(EDATE(DATE(YEAR(Setup!$B$5),MONTH(Setup!$B$5),1),1)),MONTH(EDATE(DATE(YEAR(Setup!$B$5),MONTH(Setup!$B$5),1),1)),MIN($C14,DAY(EOMONTH(EDATE(DATE(YEAR(Setup!$B$5),MONTH(Setup!$B$5),1),1),0)))),""),"")</f>
        <v/>
      </c>
      <c r="I87" s="35" t="str">
        <f>IF(AND($A14&lt;&gt;"",ISNUMBER($B14),$B14&gt;=0,ISNUMBER($C14),$C14&gt;=1,$C14&lt;=31,$C14=INT($C14),ISNUMBER(Setup!$B$5)),IF(AND(DATE(YEAR(EDATE(DATE(YEAR(Setup!$B$5),MONTH(Setup!$B$5),1),1)),MONTH(EDATE(DATE(YEAR(Setup!$B$5),MONTH(Setup!$B$5),1),1)),MIN($C14,DAY(EOMONTH(EDATE(DATE(YEAR(Setup!$B$5),MONTH(Setup!$B$5),1),1),0))))&gt;=Setup!$B$5,DATE(YEAR(EDATE(DATE(YEAR(Setup!$B$5),MONTH(Setup!$B$5),1),1)),MONTH(EDATE(DATE(YEAR(Setup!$B$5),MONTH(Setup!$B$5),1),1)),MIN($C14,DAY(EOMONTH(EDATE(DATE(YEAR(Setup!$B$5),MONTH(Setup!$B$5),1),1),0))))&lt;=Setup!$B$11),$B14,""),"")</f>
        <v/>
      </c>
      <c r="J87" s="24"/>
      <c r="K87" s="24"/>
      <c r="L87" s="24"/>
    </row>
    <row r="88" ht="20.25" customHeight="1">
      <c r="A88" s="24"/>
      <c r="B88" s="24"/>
      <c r="C88" s="24"/>
      <c r="D88" s="24"/>
      <c r="E88" s="24"/>
      <c r="F88" s="24"/>
      <c r="G88" s="24" t="str">
        <f>IF(AND($A14&lt;&gt;"",ISNUMBER($B14),$B14&gt;=0,ISNUMBER($C14),$C14&gt;=1,$C14&lt;=31,$C14=INT($C14),ISNUMBER(Setup!$B$5)),IF(AND(DATE(YEAR(EDATE(DATE(YEAR(Setup!$B$5),MONTH(Setup!$B$5),1),2)),MONTH(EDATE(DATE(YEAR(Setup!$B$5),MONTH(Setup!$B$5),1),2)),MIN($C14,DAY(EOMONTH(EDATE(DATE(YEAR(Setup!$B$5),MONTH(Setup!$B$5),1),2),0))))&gt;=Setup!$B$5,DATE(YEAR(EDATE(DATE(YEAR(Setup!$B$5),MONTH(Setup!$B$5),1),2)),MONTH(EDATE(DATE(YEAR(Setup!$B$5),MONTH(Setup!$B$5),1),2)),MIN($C14,DAY(EOMONTH(EDATE(DATE(YEAR(Setup!$B$5),MONTH(Setup!$B$5),1),2),0))))&lt;=Setup!$B$11),$A14,""),"")</f>
        <v/>
      </c>
      <c r="H88" s="32" t="str">
        <f>IF(AND($A14&lt;&gt;"",ISNUMBER($B14),$B14&gt;=0,ISNUMBER($C14),$C14&gt;=1,$C14&lt;=31,$C14=INT($C14),ISNUMBER(Setup!$B$5)),IF(AND(DATE(YEAR(EDATE(DATE(YEAR(Setup!$B$5),MONTH(Setup!$B$5),1),2)),MONTH(EDATE(DATE(YEAR(Setup!$B$5),MONTH(Setup!$B$5),1),2)),MIN($C14,DAY(EOMONTH(EDATE(DATE(YEAR(Setup!$B$5),MONTH(Setup!$B$5),1),2),0))))&gt;=Setup!$B$5,DATE(YEAR(EDATE(DATE(YEAR(Setup!$B$5),MONTH(Setup!$B$5),1),2)),MONTH(EDATE(DATE(YEAR(Setup!$B$5),MONTH(Setup!$B$5),1),2)),MIN($C14,DAY(EOMONTH(EDATE(DATE(YEAR(Setup!$B$5),MONTH(Setup!$B$5),1),2),0))))&lt;=Setup!$B$11),DATE(YEAR(EDATE(DATE(YEAR(Setup!$B$5),MONTH(Setup!$B$5),1),2)),MONTH(EDATE(DATE(YEAR(Setup!$B$5),MONTH(Setup!$B$5),1),2)),MIN($C14,DAY(EOMONTH(EDATE(DATE(YEAR(Setup!$B$5),MONTH(Setup!$B$5),1),2),0)))),""),"")</f>
        <v/>
      </c>
      <c r="I88" s="35" t="str">
        <f>IF(AND($A14&lt;&gt;"",ISNUMBER($B14),$B14&gt;=0,ISNUMBER($C14),$C14&gt;=1,$C14&lt;=31,$C14=INT($C14),ISNUMBER(Setup!$B$5)),IF(AND(DATE(YEAR(EDATE(DATE(YEAR(Setup!$B$5),MONTH(Setup!$B$5),1),2)),MONTH(EDATE(DATE(YEAR(Setup!$B$5),MONTH(Setup!$B$5),1),2)),MIN($C14,DAY(EOMONTH(EDATE(DATE(YEAR(Setup!$B$5),MONTH(Setup!$B$5),1),2),0))))&gt;=Setup!$B$5,DATE(YEAR(EDATE(DATE(YEAR(Setup!$B$5),MONTH(Setup!$B$5),1),2)),MONTH(EDATE(DATE(YEAR(Setup!$B$5),MONTH(Setup!$B$5),1),2)),MIN($C14,DAY(EOMONTH(EDATE(DATE(YEAR(Setup!$B$5),MONTH(Setup!$B$5),1),2),0))))&lt;=Setup!$B$11),$B14,""),"")</f>
        <v/>
      </c>
      <c r="J88" s="24"/>
      <c r="K88" s="24"/>
      <c r="L88" s="24"/>
    </row>
    <row r="89" ht="20.25" customHeight="1">
      <c r="A89" s="24"/>
      <c r="B89" s="24"/>
      <c r="C89" s="24"/>
      <c r="D89" s="24"/>
      <c r="E89" s="24"/>
      <c r="F89" s="24"/>
      <c r="G89" s="24" t="str">
        <f>IF(AND($A14&lt;&gt;"",ISNUMBER($B14),$B14&gt;=0,ISNUMBER($C14),$C14&gt;=1,$C14&lt;=31,$C14=INT($C14),ISNUMBER(Setup!$B$5)),IF(AND(DATE(YEAR(EDATE(DATE(YEAR(Setup!$B$5),MONTH(Setup!$B$5),1),3)),MONTH(EDATE(DATE(YEAR(Setup!$B$5),MONTH(Setup!$B$5),1),3)),MIN($C14,DAY(EOMONTH(EDATE(DATE(YEAR(Setup!$B$5),MONTH(Setup!$B$5),1),3),0))))&gt;=Setup!$B$5,DATE(YEAR(EDATE(DATE(YEAR(Setup!$B$5),MONTH(Setup!$B$5),1),3)),MONTH(EDATE(DATE(YEAR(Setup!$B$5),MONTH(Setup!$B$5),1),3)),MIN($C14,DAY(EOMONTH(EDATE(DATE(YEAR(Setup!$B$5),MONTH(Setup!$B$5),1),3),0))))&lt;=Setup!$B$11),$A14,""),"")</f>
        <v/>
      </c>
      <c r="H89" s="32" t="str">
        <f>IF(AND($A14&lt;&gt;"",ISNUMBER($B14),$B14&gt;=0,ISNUMBER($C14),$C14&gt;=1,$C14&lt;=31,$C14=INT($C14),ISNUMBER(Setup!$B$5)),IF(AND(DATE(YEAR(EDATE(DATE(YEAR(Setup!$B$5),MONTH(Setup!$B$5),1),3)),MONTH(EDATE(DATE(YEAR(Setup!$B$5),MONTH(Setup!$B$5),1),3)),MIN($C14,DAY(EOMONTH(EDATE(DATE(YEAR(Setup!$B$5),MONTH(Setup!$B$5),1),3),0))))&gt;=Setup!$B$5,DATE(YEAR(EDATE(DATE(YEAR(Setup!$B$5),MONTH(Setup!$B$5),1),3)),MONTH(EDATE(DATE(YEAR(Setup!$B$5),MONTH(Setup!$B$5),1),3)),MIN($C14,DAY(EOMONTH(EDATE(DATE(YEAR(Setup!$B$5),MONTH(Setup!$B$5),1),3),0))))&lt;=Setup!$B$11),DATE(YEAR(EDATE(DATE(YEAR(Setup!$B$5),MONTH(Setup!$B$5),1),3)),MONTH(EDATE(DATE(YEAR(Setup!$B$5),MONTH(Setup!$B$5),1),3)),MIN($C14,DAY(EOMONTH(EDATE(DATE(YEAR(Setup!$B$5),MONTH(Setup!$B$5),1),3),0)))),""),"")</f>
        <v/>
      </c>
      <c r="I89" s="35" t="str">
        <f>IF(AND($A14&lt;&gt;"",ISNUMBER($B14),$B14&gt;=0,ISNUMBER($C14),$C14&gt;=1,$C14&lt;=31,$C14=INT($C14),ISNUMBER(Setup!$B$5)),IF(AND(DATE(YEAR(EDATE(DATE(YEAR(Setup!$B$5),MONTH(Setup!$B$5),1),3)),MONTH(EDATE(DATE(YEAR(Setup!$B$5),MONTH(Setup!$B$5),1),3)),MIN($C14,DAY(EOMONTH(EDATE(DATE(YEAR(Setup!$B$5),MONTH(Setup!$B$5),1),3),0))))&gt;=Setup!$B$5,DATE(YEAR(EDATE(DATE(YEAR(Setup!$B$5),MONTH(Setup!$B$5),1),3)),MONTH(EDATE(DATE(YEAR(Setup!$B$5),MONTH(Setup!$B$5),1),3)),MIN($C14,DAY(EOMONTH(EDATE(DATE(YEAR(Setup!$B$5),MONTH(Setup!$B$5),1),3),0))))&lt;=Setup!$B$11),$B14,""),"")</f>
        <v/>
      </c>
      <c r="J89" s="24"/>
      <c r="K89" s="24"/>
      <c r="L89" s="24"/>
    </row>
    <row r="90" ht="20.25" customHeight="1">
      <c r="A90" s="24"/>
      <c r="B90" s="24"/>
      <c r="C90" s="24"/>
      <c r="D90" s="24"/>
      <c r="E90" s="24"/>
      <c r="F90" s="24"/>
      <c r="G90" s="24" t="str">
        <f>IF(AND($A14&lt;&gt;"",ISNUMBER($B14),$B14&gt;=0,ISNUMBER($C14),$C14&gt;=1,$C14&lt;=31,$C14=INT($C14),ISNUMBER(Setup!$B$5)),IF(AND(DATE(YEAR(EDATE(DATE(YEAR(Setup!$B$5),MONTH(Setup!$B$5),1),4)),MONTH(EDATE(DATE(YEAR(Setup!$B$5),MONTH(Setup!$B$5),1),4)),MIN($C14,DAY(EOMONTH(EDATE(DATE(YEAR(Setup!$B$5),MONTH(Setup!$B$5),1),4),0))))&gt;=Setup!$B$5,DATE(YEAR(EDATE(DATE(YEAR(Setup!$B$5),MONTH(Setup!$B$5),1),4)),MONTH(EDATE(DATE(YEAR(Setup!$B$5),MONTH(Setup!$B$5),1),4)),MIN($C14,DAY(EOMONTH(EDATE(DATE(YEAR(Setup!$B$5),MONTH(Setup!$B$5),1),4),0))))&lt;=Setup!$B$11),$A14,""),"")</f>
        <v/>
      </c>
      <c r="H90" s="32" t="str">
        <f>IF(AND($A14&lt;&gt;"",ISNUMBER($B14),$B14&gt;=0,ISNUMBER($C14),$C14&gt;=1,$C14&lt;=31,$C14=INT($C14),ISNUMBER(Setup!$B$5)),IF(AND(DATE(YEAR(EDATE(DATE(YEAR(Setup!$B$5),MONTH(Setup!$B$5),1),4)),MONTH(EDATE(DATE(YEAR(Setup!$B$5),MONTH(Setup!$B$5),1),4)),MIN($C14,DAY(EOMONTH(EDATE(DATE(YEAR(Setup!$B$5),MONTH(Setup!$B$5),1),4),0))))&gt;=Setup!$B$5,DATE(YEAR(EDATE(DATE(YEAR(Setup!$B$5),MONTH(Setup!$B$5),1),4)),MONTH(EDATE(DATE(YEAR(Setup!$B$5),MONTH(Setup!$B$5),1),4)),MIN($C14,DAY(EOMONTH(EDATE(DATE(YEAR(Setup!$B$5),MONTH(Setup!$B$5),1),4),0))))&lt;=Setup!$B$11),DATE(YEAR(EDATE(DATE(YEAR(Setup!$B$5),MONTH(Setup!$B$5),1),4)),MONTH(EDATE(DATE(YEAR(Setup!$B$5),MONTH(Setup!$B$5),1),4)),MIN($C14,DAY(EOMONTH(EDATE(DATE(YEAR(Setup!$B$5),MONTH(Setup!$B$5),1),4),0)))),""),"")</f>
        <v/>
      </c>
      <c r="I90" s="35" t="str">
        <f>IF(AND($A14&lt;&gt;"",ISNUMBER($B14),$B14&gt;=0,ISNUMBER($C14),$C14&gt;=1,$C14&lt;=31,$C14=INT($C14),ISNUMBER(Setup!$B$5)),IF(AND(DATE(YEAR(EDATE(DATE(YEAR(Setup!$B$5),MONTH(Setup!$B$5),1),4)),MONTH(EDATE(DATE(YEAR(Setup!$B$5),MONTH(Setup!$B$5),1),4)),MIN($C14,DAY(EOMONTH(EDATE(DATE(YEAR(Setup!$B$5),MONTH(Setup!$B$5),1),4),0))))&gt;=Setup!$B$5,DATE(YEAR(EDATE(DATE(YEAR(Setup!$B$5),MONTH(Setup!$B$5),1),4)),MONTH(EDATE(DATE(YEAR(Setup!$B$5),MONTH(Setup!$B$5),1),4)),MIN($C14,DAY(EOMONTH(EDATE(DATE(YEAR(Setup!$B$5),MONTH(Setup!$B$5),1),4),0))))&lt;=Setup!$B$11),$B14,""),"")</f>
        <v/>
      </c>
      <c r="J90" s="24"/>
      <c r="K90" s="24"/>
      <c r="L90" s="24"/>
    </row>
    <row r="91" ht="20.25" customHeight="1">
      <c r="A91" s="24"/>
      <c r="B91" s="24"/>
      <c r="C91" s="24"/>
      <c r="D91" s="24"/>
      <c r="E91" s="24"/>
      <c r="F91" s="24"/>
      <c r="G91" s="24" t="str">
        <f>IF(AND($A14&lt;&gt;"",ISNUMBER($B14),$B14&gt;=0,ISNUMBER($C14),$C14&gt;=1,$C14&lt;=31,$C14=INT($C14),ISNUMBER(Setup!$B$5)),IF(AND(DATE(YEAR(EDATE(DATE(YEAR(Setup!$B$5),MONTH(Setup!$B$5),1),5)),MONTH(EDATE(DATE(YEAR(Setup!$B$5),MONTH(Setup!$B$5),1),5)),MIN($C14,DAY(EOMONTH(EDATE(DATE(YEAR(Setup!$B$5),MONTH(Setup!$B$5),1),5),0))))&gt;=Setup!$B$5,DATE(YEAR(EDATE(DATE(YEAR(Setup!$B$5),MONTH(Setup!$B$5),1),5)),MONTH(EDATE(DATE(YEAR(Setup!$B$5),MONTH(Setup!$B$5),1),5)),MIN($C14,DAY(EOMONTH(EDATE(DATE(YEAR(Setup!$B$5),MONTH(Setup!$B$5),1),5),0))))&lt;=Setup!$B$11),$A14,""),"")</f>
        <v/>
      </c>
      <c r="H91" s="32" t="str">
        <f>IF(AND($A14&lt;&gt;"",ISNUMBER($B14),$B14&gt;=0,ISNUMBER($C14),$C14&gt;=1,$C14&lt;=31,$C14=INT($C14),ISNUMBER(Setup!$B$5)),IF(AND(DATE(YEAR(EDATE(DATE(YEAR(Setup!$B$5),MONTH(Setup!$B$5),1),5)),MONTH(EDATE(DATE(YEAR(Setup!$B$5),MONTH(Setup!$B$5),1),5)),MIN($C14,DAY(EOMONTH(EDATE(DATE(YEAR(Setup!$B$5),MONTH(Setup!$B$5),1),5),0))))&gt;=Setup!$B$5,DATE(YEAR(EDATE(DATE(YEAR(Setup!$B$5),MONTH(Setup!$B$5),1),5)),MONTH(EDATE(DATE(YEAR(Setup!$B$5),MONTH(Setup!$B$5),1),5)),MIN($C14,DAY(EOMONTH(EDATE(DATE(YEAR(Setup!$B$5),MONTH(Setup!$B$5),1),5),0))))&lt;=Setup!$B$11),DATE(YEAR(EDATE(DATE(YEAR(Setup!$B$5),MONTH(Setup!$B$5),1),5)),MONTH(EDATE(DATE(YEAR(Setup!$B$5),MONTH(Setup!$B$5),1),5)),MIN($C14,DAY(EOMONTH(EDATE(DATE(YEAR(Setup!$B$5),MONTH(Setup!$B$5),1),5),0)))),""),"")</f>
        <v/>
      </c>
      <c r="I91" s="35" t="str">
        <f>IF(AND($A14&lt;&gt;"",ISNUMBER($B14),$B14&gt;=0,ISNUMBER($C14),$C14&gt;=1,$C14&lt;=31,$C14=INT($C14),ISNUMBER(Setup!$B$5)),IF(AND(DATE(YEAR(EDATE(DATE(YEAR(Setup!$B$5),MONTH(Setup!$B$5),1),5)),MONTH(EDATE(DATE(YEAR(Setup!$B$5),MONTH(Setup!$B$5),1),5)),MIN($C14,DAY(EOMONTH(EDATE(DATE(YEAR(Setup!$B$5),MONTH(Setup!$B$5),1),5),0))))&gt;=Setup!$B$5,DATE(YEAR(EDATE(DATE(YEAR(Setup!$B$5),MONTH(Setup!$B$5),1),5)),MONTH(EDATE(DATE(YEAR(Setup!$B$5),MONTH(Setup!$B$5),1),5)),MIN($C14,DAY(EOMONTH(EDATE(DATE(YEAR(Setup!$B$5),MONTH(Setup!$B$5),1),5),0))))&lt;=Setup!$B$11),$B14,""),"")</f>
        <v/>
      </c>
      <c r="J91" s="24"/>
      <c r="K91" s="24"/>
      <c r="L91" s="24"/>
    </row>
    <row r="92" ht="20.25" customHeight="1">
      <c r="A92" s="24"/>
      <c r="B92" s="24"/>
      <c r="C92" s="24"/>
      <c r="D92" s="24"/>
      <c r="E92" s="24"/>
      <c r="F92" s="24"/>
      <c r="G92" s="24" t="str">
        <f>IF(AND($A14&lt;&gt;"",ISNUMBER($B14),$B14&gt;=0,ISNUMBER($C14),$C14&gt;=1,$C14&lt;=31,$C14=INT($C14),ISNUMBER(Setup!$B$5)),IF(AND(DATE(YEAR(EDATE(DATE(YEAR(Setup!$B$5),MONTH(Setup!$B$5),1),6)),MONTH(EDATE(DATE(YEAR(Setup!$B$5),MONTH(Setup!$B$5),1),6)),MIN($C14,DAY(EOMONTH(EDATE(DATE(YEAR(Setup!$B$5),MONTH(Setup!$B$5),1),6),0))))&gt;=Setup!$B$5,DATE(YEAR(EDATE(DATE(YEAR(Setup!$B$5),MONTH(Setup!$B$5),1),6)),MONTH(EDATE(DATE(YEAR(Setup!$B$5),MONTH(Setup!$B$5),1),6)),MIN($C14,DAY(EOMONTH(EDATE(DATE(YEAR(Setup!$B$5),MONTH(Setup!$B$5),1),6),0))))&lt;=Setup!$B$11),$A14,""),"")</f>
        <v/>
      </c>
      <c r="H92" s="32" t="str">
        <f>IF(AND($A14&lt;&gt;"",ISNUMBER($B14),$B14&gt;=0,ISNUMBER($C14),$C14&gt;=1,$C14&lt;=31,$C14=INT($C14),ISNUMBER(Setup!$B$5)),IF(AND(DATE(YEAR(EDATE(DATE(YEAR(Setup!$B$5),MONTH(Setup!$B$5),1),6)),MONTH(EDATE(DATE(YEAR(Setup!$B$5),MONTH(Setup!$B$5),1),6)),MIN($C14,DAY(EOMONTH(EDATE(DATE(YEAR(Setup!$B$5),MONTH(Setup!$B$5),1),6),0))))&gt;=Setup!$B$5,DATE(YEAR(EDATE(DATE(YEAR(Setup!$B$5),MONTH(Setup!$B$5),1),6)),MONTH(EDATE(DATE(YEAR(Setup!$B$5),MONTH(Setup!$B$5),1),6)),MIN($C14,DAY(EOMONTH(EDATE(DATE(YEAR(Setup!$B$5),MONTH(Setup!$B$5),1),6),0))))&lt;=Setup!$B$11),DATE(YEAR(EDATE(DATE(YEAR(Setup!$B$5),MONTH(Setup!$B$5),1),6)),MONTH(EDATE(DATE(YEAR(Setup!$B$5),MONTH(Setup!$B$5),1),6)),MIN($C14,DAY(EOMONTH(EDATE(DATE(YEAR(Setup!$B$5),MONTH(Setup!$B$5),1),6),0)))),""),"")</f>
        <v/>
      </c>
      <c r="I92" s="35" t="str">
        <f>IF(AND($A14&lt;&gt;"",ISNUMBER($B14),$B14&gt;=0,ISNUMBER($C14),$C14&gt;=1,$C14&lt;=31,$C14=INT($C14),ISNUMBER(Setup!$B$5)),IF(AND(DATE(YEAR(EDATE(DATE(YEAR(Setup!$B$5),MONTH(Setup!$B$5),1),6)),MONTH(EDATE(DATE(YEAR(Setup!$B$5),MONTH(Setup!$B$5),1),6)),MIN($C14,DAY(EOMONTH(EDATE(DATE(YEAR(Setup!$B$5),MONTH(Setup!$B$5),1),6),0))))&gt;=Setup!$B$5,DATE(YEAR(EDATE(DATE(YEAR(Setup!$B$5),MONTH(Setup!$B$5),1),6)),MONTH(EDATE(DATE(YEAR(Setup!$B$5),MONTH(Setup!$B$5),1),6)),MIN($C14,DAY(EOMONTH(EDATE(DATE(YEAR(Setup!$B$5),MONTH(Setup!$B$5),1),6),0))))&lt;=Setup!$B$11),$B14,""),"")</f>
        <v/>
      </c>
      <c r="J92" s="24"/>
      <c r="K92" s="24"/>
      <c r="L92" s="24"/>
    </row>
    <row r="93" ht="20.25" customHeight="1">
      <c r="A93" s="24"/>
      <c r="B93" s="24"/>
      <c r="C93" s="24"/>
      <c r="D93" s="24"/>
      <c r="E93" s="24"/>
      <c r="F93" s="24"/>
      <c r="G93" s="24" t="str">
        <f>IF(AND($A14&lt;&gt;"",ISNUMBER($B14),$B14&gt;=0,ISNUMBER($C14),$C14&gt;=1,$C14&lt;=31,$C14=INT($C14),ISNUMBER(Setup!$B$5)),IF(AND(DATE(YEAR(EDATE(DATE(YEAR(Setup!$B$5),MONTH(Setup!$B$5),1),7)),MONTH(EDATE(DATE(YEAR(Setup!$B$5),MONTH(Setup!$B$5),1),7)),MIN($C14,DAY(EOMONTH(EDATE(DATE(YEAR(Setup!$B$5),MONTH(Setup!$B$5),1),7),0))))&gt;=Setup!$B$5,DATE(YEAR(EDATE(DATE(YEAR(Setup!$B$5),MONTH(Setup!$B$5),1),7)),MONTH(EDATE(DATE(YEAR(Setup!$B$5),MONTH(Setup!$B$5),1),7)),MIN($C14,DAY(EOMONTH(EDATE(DATE(YEAR(Setup!$B$5),MONTH(Setup!$B$5),1),7),0))))&lt;=Setup!$B$11),$A14,""),"")</f>
        <v/>
      </c>
      <c r="H93" s="32" t="str">
        <f>IF(AND($A14&lt;&gt;"",ISNUMBER($B14),$B14&gt;=0,ISNUMBER($C14),$C14&gt;=1,$C14&lt;=31,$C14=INT($C14),ISNUMBER(Setup!$B$5)),IF(AND(DATE(YEAR(EDATE(DATE(YEAR(Setup!$B$5),MONTH(Setup!$B$5),1),7)),MONTH(EDATE(DATE(YEAR(Setup!$B$5),MONTH(Setup!$B$5),1),7)),MIN($C14,DAY(EOMONTH(EDATE(DATE(YEAR(Setup!$B$5),MONTH(Setup!$B$5),1),7),0))))&gt;=Setup!$B$5,DATE(YEAR(EDATE(DATE(YEAR(Setup!$B$5),MONTH(Setup!$B$5),1),7)),MONTH(EDATE(DATE(YEAR(Setup!$B$5),MONTH(Setup!$B$5),1),7)),MIN($C14,DAY(EOMONTH(EDATE(DATE(YEAR(Setup!$B$5),MONTH(Setup!$B$5),1),7),0))))&lt;=Setup!$B$11),DATE(YEAR(EDATE(DATE(YEAR(Setup!$B$5),MONTH(Setup!$B$5),1),7)),MONTH(EDATE(DATE(YEAR(Setup!$B$5),MONTH(Setup!$B$5),1),7)),MIN($C14,DAY(EOMONTH(EDATE(DATE(YEAR(Setup!$B$5),MONTH(Setup!$B$5),1),7),0)))),""),"")</f>
        <v/>
      </c>
      <c r="I93" s="35" t="str">
        <f>IF(AND($A14&lt;&gt;"",ISNUMBER($B14),$B14&gt;=0,ISNUMBER($C14),$C14&gt;=1,$C14&lt;=31,$C14=INT($C14),ISNUMBER(Setup!$B$5)),IF(AND(DATE(YEAR(EDATE(DATE(YEAR(Setup!$B$5),MONTH(Setup!$B$5),1),7)),MONTH(EDATE(DATE(YEAR(Setup!$B$5),MONTH(Setup!$B$5),1),7)),MIN($C14,DAY(EOMONTH(EDATE(DATE(YEAR(Setup!$B$5),MONTH(Setup!$B$5),1),7),0))))&gt;=Setup!$B$5,DATE(YEAR(EDATE(DATE(YEAR(Setup!$B$5),MONTH(Setup!$B$5),1),7)),MONTH(EDATE(DATE(YEAR(Setup!$B$5),MONTH(Setup!$B$5),1),7)),MIN($C14,DAY(EOMONTH(EDATE(DATE(YEAR(Setup!$B$5),MONTH(Setup!$B$5),1),7),0))))&lt;=Setup!$B$11),$B14,""),"")</f>
        <v/>
      </c>
      <c r="J93" s="24"/>
      <c r="K93" s="24"/>
      <c r="L93" s="24"/>
    </row>
    <row r="94" ht="20.25" customHeight="1">
      <c r="A94" s="24"/>
      <c r="B94" s="24"/>
      <c r="C94" s="24"/>
      <c r="D94" s="24"/>
      <c r="E94" s="24"/>
      <c r="F94" s="24"/>
      <c r="G94" s="24" t="str">
        <f>IF(AND($A14&lt;&gt;"",ISNUMBER($B14),$B14&gt;=0,ISNUMBER($C14),$C14&gt;=1,$C14&lt;=31,$C14=INT($C14),ISNUMBER(Setup!$B$5)),IF(AND(DATE(YEAR(EDATE(DATE(YEAR(Setup!$B$5),MONTH(Setup!$B$5),1),8)),MONTH(EDATE(DATE(YEAR(Setup!$B$5),MONTH(Setup!$B$5),1),8)),MIN($C14,DAY(EOMONTH(EDATE(DATE(YEAR(Setup!$B$5),MONTH(Setup!$B$5),1),8),0))))&gt;=Setup!$B$5,DATE(YEAR(EDATE(DATE(YEAR(Setup!$B$5),MONTH(Setup!$B$5),1),8)),MONTH(EDATE(DATE(YEAR(Setup!$B$5),MONTH(Setup!$B$5),1),8)),MIN($C14,DAY(EOMONTH(EDATE(DATE(YEAR(Setup!$B$5),MONTH(Setup!$B$5),1),8),0))))&lt;=Setup!$B$11),$A14,""),"")</f>
        <v/>
      </c>
      <c r="H94" s="32" t="str">
        <f>IF(AND($A14&lt;&gt;"",ISNUMBER($B14),$B14&gt;=0,ISNUMBER($C14),$C14&gt;=1,$C14&lt;=31,$C14=INT($C14),ISNUMBER(Setup!$B$5)),IF(AND(DATE(YEAR(EDATE(DATE(YEAR(Setup!$B$5),MONTH(Setup!$B$5),1),8)),MONTH(EDATE(DATE(YEAR(Setup!$B$5),MONTH(Setup!$B$5),1),8)),MIN($C14,DAY(EOMONTH(EDATE(DATE(YEAR(Setup!$B$5),MONTH(Setup!$B$5),1),8),0))))&gt;=Setup!$B$5,DATE(YEAR(EDATE(DATE(YEAR(Setup!$B$5),MONTH(Setup!$B$5),1),8)),MONTH(EDATE(DATE(YEAR(Setup!$B$5),MONTH(Setup!$B$5),1),8)),MIN($C14,DAY(EOMONTH(EDATE(DATE(YEAR(Setup!$B$5),MONTH(Setup!$B$5),1),8),0))))&lt;=Setup!$B$11),DATE(YEAR(EDATE(DATE(YEAR(Setup!$B$5),MONTH(Setup!$B$5),1),8)),MONTH(EDATE(DATE(YEAR(Setup!$B$5),MONTH(Setup!$B$5),1),8)),MIN($C14,DAY(EOMONTH(EDATE(DATE(YEAR(Setup!$B$5),MONTH(Setup!$B$5),1),8),0)))),""),"")</f>
        <v/>
      </c>
      <c r="I94" s="35" t="str">
        <f>IF(AND($A14&lt;&gt;"",ISNUMBER($B14),$B14&gt;=0,ISNUMBER($C14),$C14&gt;=1,$C14&lt;=31,$C14=INT($C14),ISNUMBER(Setup!$B$5)),IF(AND(DATE(YEAR(EDATE(DATE(YEAR(Setup!$B$5),MONTH(Setup!$B$5),1),8)),MONTH(EDATE(DATE(YEAR(Setup!$B$5),MONTH(Setup!$B$5),1),8)),MIN($C14,DAY(EOMONTH(EDATE(DATE(YEAR(Setup!$B$5),MONTH(Setup!$B$5),1),8),0))))&gt;=Setup!$B$5,DATE(YEAR(EDATE(DATE(YEAR(Setup!$B$5),MONTH(Setup!$B$5),1),8)),MONTH(EDATE(DATE(YEAR(Setup!$B$5),MONTH(Setup!$B$5),1),8)),MIN($C14,DAY(EOMONTH(EDATE(DATE(YEAR(Setup!$B$5),MONTH(Setup!$B$5),1),8),0))))&lt;=Setup!$B$11),$B14,""),"")</f>
        <v/>
      </c>
      <c r="J94" s="24"/>
      <c r="K94" s="24"/>
      <c r="L94" s="24"/>
    </row>
    <row r="95" ht="20.25" customHeight="1">
      <c r="A95" s="24"/>
      <c r="B95" s="24"/>
      <c r="C95" s="24"/>
      <c r="D95" s="24"/>
      <c r="E95" s="24"/>
      <c r="F95" s="24"/>
      <c r="G95" s="24" t="str">
        <f>IF(AND($A14&lt;&gt;"",ISNUMBER($B14),$B14&gt;=0,ISNUMBER($C14),$C14&gt;=1,$C14&lt;=31,$C14=INT($C14),ISNUMBER(Setup!$B$5)),IF(AND(DATE(YEAR(EDATE(DATE(YEAR(Setup!$B$5),MONTH(Setup!$B$5),1),9)),MONTH(EDATE(DATE(YEAR(Setup!$B$5),MONTH(Setup!$B$5),1),9)),MIN($C14,DAY(EOMONTH(EDATE(DATE(YEAR(Setup!$B$5),MONTH(Setup!$B$5),1),9),0))))&gt;=Setup!$B$5,DATE(YEAR(EDATE(DATE(YEAR(Setup!$B$5),MONTH(Setup!$B$5),1),9)),MONTH(EDATE(DATE(YEAR(Setup!$B$5),MONTH(Setup!$B$5),1),9)),MIN($C14,DAY(EOMONTH(EDATE(DATE(YEAR(Setup!$B$5),MONTH(Setup!$B$5),1),9),0))))&lt;=Setup!$B$11),$A14,""),"")</f>
        <v/>
      </c>
      <c r="H95" s="32" t="str">
        <f>IF(AND($A14&lt;&gt;"",ISNUMBER($B14),$B14&gt;=0,ISNUMBER($C14),$C14&gt;=1,$C14&lt;=31,$C14=INT($C14),ISNUMBER(Setup!$B$5)),IF(AND(DATE(YEAR(EDATE(DATE(YEAR(Setup!$B$5),MONTH(Setup!$B$5),1),9)),MONTH(EDATE(DATE(YEAR(Setup!$B$5),MONTH(Setup!$B$5),1),9)),MIN($C14,DAY(EOMONTH(EDATE(DATE(YEAR(Setup!$B$5),MONTH(Setup!$B$5),1),9),0))))&gt;=Setup!$B$5,DATE(YEAR(EDATE(DATE(YEAR(Setup!$B$5),MONTH(Setup!$B$5),1),9)),MONTH(EDATE(DATE(YEAR(Setup!$B$5),MONTH(Setup!$B$5),1),9)),MIN($C14,DAY(EOMONTH(EDATE(DATE(YEAR(Setup!$B$5),MONTH(Setup!$B$5),1),9),0))))&lt;=Setup!$B$11),DATE(YEAR(EDATE(DATE(YEAR(Setup!$B$5),MONTH(Setup!$B$5),1),9)),MONTH(EDATE(DATE(YEAR(Setup!$B$5),MONTH(Setup!$B$5),1),9)),MIN($C14,DAY(EOMONTH(EDATE(DATE(YEAR(Setup!$B$5),MONTH(Setup!$B$5),1),9),0)))),""),"")</f>
        <v/>
      </c>
      <c r="I95" s="35" t="str">
        <f>IF(AND($A14&lt;&gt;"",ISNUMBER($B14),$B14&gt;=0,ISNUMBER($C14),$C14&gt;=1,$C14&lt;=31,$C14=INT($C14),ISNUMBER(Setup!$B$5)),IF(AND(DATE(YEAR(EDATE(DATE(YEAR(Setup!$B$5),MONTH(Setup!$B$5),1),9)),MONTH(EDATE(DATE(YEAR(Setup!$B$5),MONTH(Setup!$B$5),1),9)),MIN($C14,DAY(EOMONTH(EDATE(DATE(YEAR(Setup!$B$5),MONTH(Setup!$B$5),1),9),0))))&gt;=Setup!$B$5,DATE(YEAR(EDATE(DATE(YEAR(Setup!$B$5),MONTH(Setup!$B$5),1),9)),MONTH(EDATE(DATE(YEAR(Setup!$B$5),MONTH(Setup!$B$5),1),9)),MIN($C14,DAY(EOMONTH(EDATE(DATE(YEAR(Setup!$B$5),MONTH(Setup!$B$5),1),9),0))))&lt;=Setup!$B$11),$B14,""),"")</f>
        <v/>
      </c>
      <c r="J95" s="24"/>
      <c r="K95" s="24"/>
      <c r="L95" s="24"/>
    </row>
    <row r="96" ht="20.25" customHeight="1">
      <c r="A96" s="24"/>
      <c r="B96" s="24"/>
      <c r="C96" s="24"/>
      <c r="D96" s="24"/>
      <c r="E96" s="24"/>
      <c r="F96" s="24"/>
      <c r="G96" s="24" t="str">
        <f>IF(AND($A14&lt;&gt;"",ISNUMBER($B14),$B14&gt;=0,ISNUMBER($C14),$C14&gt;=1,$C14&lt;=31,$C14=INT($C14),ISNUMBER(Setup!$B$5)),IF(AND(DATE(YEAR(EDATE(DATE(YEAR(Setup!$B$5),MONTH(Setup!$B$5),1),10)),MONTH(EDATE(DATE(YEAR(Setup!$B$5),MONTH(Setup!$B$5),1),10)),MIN($C14,DAY(EOMONTH(EDATE(DATE(YEAR(Setup!$B$5),MONTH(Setup!$B$5),1),10),0))))&gt;=Setup!$B$5,DATE(YEAR(EDATE(DATE(YEAR(Setup!$B$5),MONTH(Setup!$B$5),1),10)),MONTH(EDATE(DATE(YEAR(Setup!$B$5),MONTH(Setup!$B$5),1),10)),MIN($C14,DAY(EOMONTH(EDATE(DATE(YEAR(Setup!$B$5),MONTH(Setup!$B$5),1),10),0))))&lt;=Setup!$B$11),$A14,""),"")</f>
        <v/>
      </c>
      <c r="H96" s="32" t="str">
        <f>IF(AND($A14&lt;&gt;"",ISNUMBER($B14),$B14&gt;=0,ISNUMBER($C14),$C14&gt;=1,$C14&lt;=31,$C14=INT($C14),ISNUMBER(Setup!$B$5)),IF(AND(DATE(YEAR(EDATE(DATE(YEAR(Setup!$B$5),MONTH(Setup!$B$5),1),10)),MONTH(EDATE(DATE(YEAR(Setup!$B$5),MONTH(Setup!$B$5),1),10)),MIN($C14,DAY(EOMONTH(EDATE(DATE(YEAR(Setup!$B$5),MONTH(Setup!$B$5),1),10),0))))&gt;=Setup!$B$5,DATE(YEAR(EDATE(DATE(YEAR(Setup!$B$5),MONTH(Setup!$B$5),1),10)),MONTH(EDATE(DATE(YEAR(Setup!$B$5),MONTH(Setup!$B$5),1),10)),MIN($C14,DAY(EOMONTH(EDATE(DATE(YEAR(Setup!$B$5),MONTH(Setup!$B$5),1),10),0))))&lt;=Setup!$B$11),DATE(YEAR(EDATE(DATE(YEAR(Setup!$B$5),MONTH(Setup!$B$5),1),10)),MONTH(EDATE(DATE(YEAR(Setup!$B$5),MONTH(Setup!$B$5),1),10)),MIN($C14,DAY(EOMONTH(EDATE(DATE(YEAR(Setup!$B$5),MONTH(Setup!$B$5),1),10),0)))),""),"")</f>
        <v/>
      </c>
      <c r="I96" s="35" t="str">
        <f>IF(AND($A14&lt;&gt;"",ISNUMBER($B14),$B14&gt;=0,ISNUMBER($C14),$C14&gt;=1,$C14&lt;=31,$C14=INT($C14),ISNUMBER(Setup!$B$5)),IF(AND(DATE(YEAR(EDATE(DATE(YEAR(Setup!$B$5),MONTH(Setup!$B$5),1),10)),MONTH(EDATE(DATE(YEAR(Setup!$B$5),MONTH(Setup!$B$5),1),10)),MIN($C14,DAY(EOMONTH(EDATE(DATE(YEAR(Setup!$B$5),MONTH(Setup!$B$5),1),10),0))))&gt;=Setup!$B$5,DATE(YEAR(EDATE(DATE(YEAR(Setup!$B$5),MONTH(Setup!$B$5),1),10)),MONTH(EDATE(DATE(YEAR(Setup!$B$5),MONTH(Setup!$B$5),1),10)),MIN($C14,DAY(EOMONTH(EDATE(DATE(YEAR(Setup!$B$5),MONTH(Setup!$B$5),1),10),0))))&lt;=Setup!$B$11),$B14,""),"")</f>
        <v/>
      </c>
      <c r="J96" s="24"/>
      <c r="K96" s="24"/>
      <c r="L96" s="24"/>
    </row>
    <row r="97" ht="20.25" customHeight="1">
      <c r="A97" s="24"/>
      <c r="B97" s="24"/>
      <c r="C97" s="24"/>
      <c r="D97" s="24"/>
      <c r="E97" s="24"/>
      <c r="F97" s="24"/>
      <c r="G97" s="24" t="str">
        <f>IF(AND($A14&lt;&gt;"",ISNUMBER($B14),$B14&gt;=0,ISNUMBER($C14),$C14&gt;=1,$C14&lt;=31,$C14=INT($C14),ISNUMBER(Setup!$B$5)),IF(AND(DATE(YEAR(EDATE(DATE(YEAR(Setup!$B$5),MONTH(Setup!$B$5),1),11)),MONTH(EDATE(DATE(YEAR(Setup!$B$5),MONTH(Setup!$B$5),1),11)),MIN($C14,DAY(EOMONTH(EDATE(DATE(YEAR(Setup!$B$5),MONTH(Setup!$B$5),1),11),0))))&gt;=Setup!$B$5,DATE(YEAR(EDATE(DATE(YEAR(Setup!$B$5),MONTH(Setup!$B$5),1),11)),MONTH(EDATE(DATE(YEAR(Setup!$B$5),MONTH(Setup!$B$5),1),11)),MIN($C14,DAY(EOMONTH(EDATE(DATE(YEAR(Setup!$B$5),MONTH(Setup!$B$5),1),11),0))))&lt;=Setup!$B$11),$A14,""),"")</f>
        <v/>
      </c>
      <c r="H97" s="32" t="str">
        <f>IF(AND($A14&lt;&gt;"",ISNUMBER($B14),$B14&gt;=0,ISNUMBER($C14),$C14&gt;=1,$C14&lt;=31,$C14=INT($C14),ISNUMBER(Setup!$B$5)),IF(AND(DATE(YEAR(EDATE(DATE(YEAR(Setup!$B$5),MONTH(Setup!$B$5),1),11)),MONTH(EDATE(DATE(YEAR(Setup!$B$5),MONTH(Setup!$B$5),1),11)),MIN($C14,DAY(EOMONTH(EDATE(DATE(YEAR(Setup!$B$5),MONTH(Setup!$B$5),1),11),0))))&gt;=Setup!$B$5,DATE(YEAR(EDATE(DATE(YEAR(Setup!$B$5),MONTH(Setup!$B$5),1),11)),MONTH(EDATE(DATE(YEAR(Setup!$B$5),MONTH(Setup!$B$5),1),11)),MIN($C14,DAY(EOMONTH(EDATE(DATE(YEAR(Setup!$B$5),MONTH(Setup!$B$5),1),11),0))))&lt;=Setup!$B$11),DATE(YEAR(EDATE(DATE(YEAR(Setup!$B$5),MONTH(Setup!$B$5),1),11)),MONTH(EDATE(DATE(YEAR(Setup!$B$5),MONTH(Setup!$B$5),1),11)),MIN($C14,DAY(EOMONTH(EDATE(DATE(YEAR(Setup!$B$5),MONTH(Setup!$B$5),1),11),0)))),""),"")</f>
        <v/>
      </c>
      <c r="I97" s="35" t="str">
        <f>IF(AND($A14&lt;&gt;"",ISNUMBER($B14),$B14&gt;=0,ISNUMBER($C14),$C14&gt;=1,$C14&lt;=31,$C14=INT($C14),ISNUMBER(Setup!$B$5)),IF(AND(DATE(YEAR(EDATE(DATE(YEAR(Setup!$B$5),MONTH(Setup!$B$5),1),11)),MONTH(EDATE(DATE(YEAR(Setup!$B$5),MONTH(Setup!$B$5),1),11)),MIN($C14,DAY(EOMONTH(EDATE(DATE(YEAR(Setup!$B$5),MONTH(Setup!$B$5),1),11),0))))&gt;=Setup!$B$5,DATE(YEAR(EDATE(DATE(YEAR(Setup!$B$5),MONTH(Setup!$B$5),1),11)),MONTH(EDATE(DATE(YEAR(Setup!$B$5),MONTH(Setup!$B$5),1),11)),MIN($C14,DAY(EOMONTH(EDATE(DATE(YEAR(Setup!$B$5),MONTH(Setup!$B$5),1),11),0))))&lt;=Setup!$B$11),$B14,""),"")</f>
        <v/>
      </c>
      <c r="J97" s="24"/>
      <c r="K97" s="24"/>
      <c r="L97" s="24"/>
    </row>
    <row r="98" ht="20.25" customHeight="1">
      <c r="A98" s="24"/>
      <c r="B98" s="24"/>
      <c r="C98" s="24"/>
      <c r="D98" s="24"/>
      <c r="E98" s="24"/>
      <c r="F98" s="24"/>
      <c r="G98" s="24" t="str">
        <f>IF(AND($A14&lt;&gt;"",ISNUMBER($B14),$B14&gt;=0,ISNUMBER($C14),$C14&gt;=1,$C14&lt;=31,$C14=INT($C14),ISNUMBER(Setup!$B$5)),IF(AND(DATE(YEAR(EDATE(DATE(YEAR(Setup!$B$5),MONTH(Setup!$B$5),1),12)),MONTH(EDATE(DATE(YEAR(Setup!$B$5),MONTH(Setup!$B$5),1),12)),MIN($C14,DAY(EOMONTH(EDATE(DATE(YEAR(Setup!$B$5),MONTH(Setup!$B$5),1),12),0))))&gt;=Setup!$B$5,DATE(YEAR(EDATE(DATE(YEAR(Setup!$B$5),MONTH(Setup!$B$5),1),12)),MONTH(EDATE(DATE(YEAR(Setup!$B$5),MONTH(Setup!$B$5),1),12)),MIN($C14,DAY(EOMONTH(EDATE(DATE(YEAR(Setup!$B$5),MONTH(Setup!$B$5),1),12),0))))&lt;=Setup!$B$11),$A14,""),"")</f>
        <v/>
      </c>
      <c r="H98" s="32" t="str">
        <f>IF(AND($A14&lt;&gt;"",ISNUMBER($B14),$B14&gt;=0,ISNUMBER($C14),$C14&gt;=1,$C14&lt;=31,$C14=INT($C14),ISNUMBER(Setup!$B$5)),IF(AND(DATE(YEAR(EDATE(DATE(YEAR(Setup!$B$5),MONTH(Setup!$B$5),1),12)),MONTH(EDATE(DATE(YEAR(Setup!$B$5),MONTH(Setup!$B$5),1),12)),MIN($C14,DAY(EOMONTH(EDATE(DATE(YEAR(Setup!$B$5),MONTH(Setup!$B$5),1),12),0))))&gt;=Setup!$B$5,DATE(YEAR(EDATE(DATE(YEAR(Setup!$B$5),MONTH(Setup!$B$5),1),12)),MONTH(EDATE(DATE(YEAR(Setup!$B$5),MONTH(Setup!$B$5),1),12)),MIN($C14,DAY(EOMONTH(EDATE(DATE(YEAR(Setup!$B$5),MONTH(Setup!$B$5),1),12),0))))&lt;=Setup!$B$11),DATE(YEAR(EDATE(DATE(YEAR(Setup!$B$5),MONTH(Setup!$B$5),1),12)),MONTH(EDATE(DATE(YEAR(Setup!$B$5),MONTH(Setup!$B$5),1),12)),MIN($C14,DAY(EOMONTH(EDATE(DATE(YEAR(Setup!$B$5),MONTH(Setup!$B$5),1),12),0)))),""),"")</f>
        <v/>
      </c>
      <c r="I98" s="35" t="str">
        <f>IF(AND($A14&lt;&gt;"",ISNUMBER($B14),$B14&gt;=0,ISNUMBER($C14),$C14&gt;=1,$C14&lt;=31,$C14=INT($C14),ISNUMBER(Setup!$B$5)),IF(AND(DATE(YEAR(EDATE(DATE(YEAR(Setup!$B$5),MONTH(Setup!$B$5),1),12)),MONTH(EDATE(DATE(YEAR(Setup!$B$5),MONTH(Setup!$B$5),1),12)),MIN($C14,DAY(EOMONTH(EDATE(DATE(YEAR(Setup!$B$5),MONTH(Setup!$B$5),1),12),0))))&gt;=Setup!$B$5,DATE(YEAR(EDATE(DATE(YEAR(Setup!$B$5),MONTH(Setup!$B$5),1),12)),MONTH(EDATE(DATE(YEAR(Setup!$B$5),MONTH(Setup!$B$5),1),12)),MIN($C14,DAY(EOMONTH(EDATE(DATE(YEAR(Setup!$B$5),MONTH(Setup!$B$5),1),12),0))))&lt;=Setup!$B$11),$B14,""),"")</f>
        <v/>
      </c>
      <c r="J98" s="24"/>
      <c r="K98" s="24"/>
      <c r="L98" s="24"/>
    </row>
    <row r="99" ht="20.25" customHeight="1">
      <c r="A99" s="24"/>
      <c r="B99" s="24"/>
      <c r="C99" s="24"/>
      <c r="D99" s="24"/>
      <c r="E99" s="24"/>
      <c r="F99" s="24"/>
      <c r="G99" s="24" t="str">
        <f>IF(AND($A15&lt;&gt;"",ISNUMBER($B15),$B15&gt;=0,ISNUMBER($C15),$C15&gt;=1,$C15&lt;=31,$C15=INT($C15),ISNUMBER(Setup!$B$5)),IF(AND(DATE(YEAR(EDATE(DATE(YEAR(Setup!$B$5),MONTH(Setup!$B$5),1),0)),MONTH(EDATE(DATE(YEAR(Setup!$B$5),MONTH(Setup!$B$5),1),0)),MIN($C15,DAY(EOMONTH(EDATE(DATE(YEAR(Setup!$B$5),MONTH(Setup!$B$5),1),0),0))))&gt;=Setup!$B$5,DATE(YEAR(EDATE(DATE(YEAR(Setup!$B$5),MONTH(Setup!$B$5),1),0)),MONTH(EDATE(DATE(YEAR(Setup!$B$5),MONTH(Setup!$B$5),1),0)),MIN($C15,DAY(EOMONTH(EDATE(DATE(YEAR(Setup!$B$5),MONTH(Setup!$B$5),1),0),0))))&lt;=Setup!$B$11),$A15,""),"")</f>
        <v/>
      </c>
      <c r="H99" s="32" t="str">
        <f>IF(AND($A15&lt;&gt;"",ISNUMBER($B15),$B15&gt;=0,ISNUMBER($C15),$C15&gt;=1,$C15&lt;=31,$C15=INT($C15),ISNUMBER(Setup!$B$5)),IF(AND(DATE(YEAR(EDATE(DATE(YEAR(Setup!$B$5),MONTH(Setup!$B$5),1),0)),MONTH(EDATE(DATE(YEAR(Setup!$B$5),MONTH(Setup!$B$5),1),0)),MIN($C15,DAY(EOMONTH(EDATE(DATE(YEAR(Setup!$B$5),MONTH(Setup!$B$5),1),0),0))))&gt;=Setup!$B$5,DATE(YEAR(EDATE(DATE(YEAR(Setup!$B$5),MONTH(Setup!$B$5),1),0)),MONTH(EDATE(DATE(YEAR(Setup!$B$5),MONTH(Setup!$B$5),1),0)),MIN($C15,DAY(EOMONTH(EDATE(DATE(YEAR(Setup!$B$5),MONTH(Setup!$B$5),1),0),0))))&lt;=Setup!$B$11),DATE(YEAR(EDATE(DATE(YEAR(Setup!$B$5),MONTH(Setup!$B$5),1),0)),MONTH(EDATE(DATE(YEAR(Setup!$B$5),MONTH(Setup!$B$5),1),0)),MIN($C15,DAY(EOMONTH(EDATE(DATE(YEAR(Setup!$B$5),MONTH(Setup!$B$5),1),0),0)))),""),"")</f>
        <v/>
      </c>
      <c r="I99" s="35" t="str">
        <f>IF(AND($A15&lt;&gt;"",ISNUMBER($B15),$B15&gt;=0,ISNUMBER($C15),$C15&gt;=1,$C15&lt;=31,$C15=INT($C15),ISNUMBER(Setup!$B$5)),IF(AND(DATE(YEAR(EDATE(DATE(YEAR(Setup!$B$5),MONTH(Setup!$B$5),1),0)),MONTH(EDATE(DATE(YEAR(Setup!$B$5),MONTH(Setup!$B$5),1),0)),MIN($C15,DAY(EOMONTH(EDATE(DATE(YEAR(Setup!$B$5),MONTH(Setup!$B$5),1),0),0))))&gt;=Setup!$B$5,DATE(YEAR(EDATE(DATE(YEAR(Setup!$B$5),MONTH(Setup!$B$5),1),0)),MONTH(EDATE(DATE(YEAR(Setup!$B$5),MONTH(Setup!$B$5),1),0)),MIN($C15,DAY(EOMONTH(EDATE(DATE(YEAR(Setup!$B$5),MONTH(Setup!$B$5),1),0),0))))&lt;=Setup!$B$11),$B15,""),"")</f>
        <v/>
      </c>
      <c r="J99" s="24"/>
      <c r="K99" s="24"/>
      <c r="L99" s="24"/>
    </row>
    <row r="100" ht="20.25" customHeight="1">
      <c r="A100" s="24"/>
      <c r="B100" s="24"/>
      <c r="C100" s="24"/>
      <c r="D100" s="24"/>
      <c r="E100" s="24"/>
      <c r="F100" s="24"/>
      <c r="G100" s="24" t="str">
        <f>IF(AND($A15&lt;&gt;"",ISNUMBER($B15),$B15&gt;=0,ISNUMBER($C15),$C15&gt;=1,$C15&lt;=31,$C15=INT($C15),ISNUMBER(Setup!$B$5)),IF(AND(DATE(YEAR(EDATE(DATE(YEAR(Setup!$B$5),MONTH(Setup!$B$5),1),1)),MONTH(EDATE(DATE(YEAR(Setup!$B$5),MONTH(Setup!$B$5),1),1)),MIN($C15,DAY(EOMONTH(EDATE(DATE(YEAR(Setup!$B$5),MONTH(Setup!$B$5),1),1),0))))&gt;=Setup!$B$5,DATE(YEAR(EDATE(DATE(YEAR(Setup!$B$5),MONTH(Setup!$B$5),1),1)),MONTH(EDATE(DATE(YEAR(Setup!$B$5),MONTH(Setup!$B$5),1),1)),MIN($C15,DAY(EOMONTH(EDATE(DATE(YEAR(Setup!$B$5),MONTH(Setup!$B$5),1),1),0))))&lt;=Setup!$B$11),$A15,""),"")</f>
        <v/>
      </c>
      <c r="H100" s="32" t="str">
        <f>IF(AND($A15&lt;&gt;"",ISNUMBER($B15),$B15&gt;=0,ISNUMBER($C15),$C15&gt;=1,$C15&lt;=31,$C15=INT($C15),ISNUMBER(Setup!$B$5)),IF(AND(DATE(YEAR(EDATE(DATE(YEAR(Setup!$B$5),MONTH(Setup!$B$5),1),1)),MONTH(EDATE(DATE(YEAR(Setup!$B$5),MONTH(Setup!$B$5),1),1)),MIN($C15,DAY(EOMONTH(EDATE(DATE(YEAR(Setup!$B$5),MONTH(Setup!$B$5),1),1),0))))&gt;=Setup!$B$5,DATE(YEAR(EDATE(DATE(YEAR(Setup!$B$5),MONTH(Setup!$B$5),1),1)),MONTH(EDATE(DATE(YEAR(Setup!$B$5),MONTH(Setup!$B$5),1),1)),MIN($C15,DAY(EOMONTH(EDATE(DATE(YEAR(Setup!$B$5),MONTH(Setup!$B$5),1),1),0))))&lt;=Setup!$B$11),DATE(YEAR(EDATE(DATE(YEAR(Setup!$B$5),MONTH(Setup!$B$5),1),1)),MONTH(EDATE(DATE(YEAR(Setup!$B$5),MONTH(Setup!$B$5),1),1)),MIN($C15,DAY(EOMONTH(EDATE(DATE(YEAR(Setup!$B$5),MONTH(Setup!$B$5),1),1),0)))),""),"")</f>
        <v/>
      </c>
      <c r="I100" s="35" t="str">
        <f>IF(AND($A15&lt;&gt;"",ISNUMBER($B15),$B15&gt;=0,ISNUMBER($C15),$C15&gt;=1,$C15&lt;=31,$C15=INT($C15),ISNUMBER(Setup!$B$5)),IF(AND(DATE(YEAR(EDATE(DATE(YEAR(Setup!$B$5),MONTH(Setup!$B$5),1),1)),MONTH(EDATE(DATE(YEAR(Setup!$B$5),MONTH(Setup!$B$5),1),1)),MIN($C15,DAY(EOMONTH(EDATE(DATE(YEAR(Setup!$B$5),MONTH(Setup!$B$5),1),1),0))))&gt;=Setup!$B$5,DATE(YEAR(EDATE(DATE(YEAR(Setup!$B$5),MONTH(Setup!$B$5),1),1)),MONTH(EDATE(DATE(YEAR(Setup!$B$5),MONTH(Setup!$B$5),1),1)),MIN($C15,DAY(EOMONTH(EDATE(DATE(YEAR(Setup!$B$5),MONTH(Setup!$B$5),1),1),0))))&lt;=Setup!$B$11),$B15,""),"")</f>
        <v/>
      </c>
      <c r="J100" s="24"/>
      <c r="K100" s="24"/>
      <c r="L100" s="24"/>
    </row>
    <row r="101" ht="20.25" customHeight="1">
      <c r="A101" s="24"/>
      <c r="B101" s="24"/>
      <c r="C101" s="24"/>
      <c r="D101" s="24"/>
      <c r="E101" s="24"/>
      <c r="F101" s="24"/>
      <c r="G101" s="24" t="str">
        <f>IF(AND($A15&lt;&gt;"",ISNUMBER($B15),$B15&gt;=0,ISNUMBER($C15),$C15&gt;=1,$C15&lt;=31,$C15=INT($C15),ISNUMBER(Setup!$B$5)),IF(AND(DATE(YEAR(EDATE(DATE(YEAR(Setup!$B$5),MONTH(Setup!$B$5),1),2)),MONTH(EDATE(DATE(YEAR(Setup!$B$5),MONTH(Setup!$B$5),1),2)),MIN($C15,DAY(EOMONTH(EDATE(DATE(YEAR(Setup!$B$5),MONTH(Setup!$B$5),1),2),0))))&gt;=Setup!$B$5,DATE(YEAR(EDATE(DATE(YEAR(Setup!$B$5),MONTH(Setup!$B$5),1),2)),MONTH(EDATE(DATE(YEAR(Setup!$B$5),MONTH(Setup!$B$5),1),2)),MIN($C15,DAY(EOMONTH(EDATE(DATE(YEAR(Setup!$B$5),MONTH(Setup!$B$5),1),2),0))))&lt;=Setup!$B$11),$A15,""),"")</f>
        <v/>
      </c>
      <c r="H101" s="32" t="str">
        <f>IF(AND($A15&lt;&gt;"",ISNUMBER($B15),$B15&gt;=0,ISNUMBER($C15),$C15&gt;=1,$C15&lt;=31,$C15=INT($C15),ISNUMBER(Setup!$B$5)),IF(AND(DATE(YEAR(EDATE(DATE(YEAR(Setup!$B$5),MONTH(Setup!$B$5),1),2)),MONTH(EDATE(DATE(YEAR(Setup!$B$5),MONTH(Setup!$B$5),1),2)),MIN($C15,DAY(EOMONTH(EDATE(DATE(YEAR(Setup!$B$5),MONTH(Setup!$B$5),1),2),0))))&gt;=Setup!$B$5,DATE(YEAR(EDATE(DATE(YEAR(Setup!$B$5),MONTH(Setup!$B$5),1),2)),MONTH(EDATE(DATE(YEAR(Setup!$B$5),MONTH(Setup!$B$5),1),2)),MIN($C15,DAY(EOMONTH(EDATE(DATE(YEAR(Setup!$B$5),MONTH(Setup!$B$5),1),2),0))))&lt;=Setup!$B$11),DATE(YEAR(EDATE(DATE(YEAR(Setup!$B$5),MONTH(Setup!$B$5),1),2)),MONTH(EDATE(DATE(YEAR(Setup!$B$5),MONTH(Setup!$B$5),1),2)),MIN($C15,DAY(EOMONTH(EDATE(DATE(YEAR(Setup!$B$5),MONTH(Setup!$B$5),1),2),0)))),""),"")</f>
        <v/>
      </c>
      <c r="I101" s="35" t="str">
        <f>IF(AND($A15&lt;&gt;"",ISNUMBER($B15),$B15&gt;=0,ISNUMBER($C15),$C15&gt;=1,$C15&lt;=31,$C15=INT($C15),ISNUMBER(Setup!$B$5)),IF(AND(DATE(YEAR(EDATE(DATE(YEAR(Setup!$B$5),MONTH(Setup!$B$5),1),2)),MONTH(EDATE(DATE(YEAR(Setup!$B$5),MONTH(Setup!$B$5),1),2)),MIN($C15,DAY(EOMONTH(EDATE(DATE(YEAR(Setup!$B$5),MONTH(Setup!$B$5),1),2),0))))&gt;=Setup!$B$5,DATE(YEAR(EDATE(DATE(YEAR(Setup!$B$5),MONTH(Setup!$B$5),1),2)),MONTH(EDATE(DATE(YEAR(Setup!$B$5),MONTH(Setup!$B$5),1),2)),MIN($C15,DAY(EOMONTH(EDATE(DATE(YEAR(Setup!$B$5),MONTH(Setup!$B$5),1),2),0))))&lt;=Setup!$B$11),$B15,""),"")</f>
        <v/>
      </c>
      <c r="J101" s="24"/>
      <c r="K101" s="24"/>
      <c r="L101" s="24"/>
    </row>
    <row r="102" ht="20.25" customHeight="1">
      <c r="A102" s="24"/>
      <c r="B102" s="24"/>
      <c r="C102" s="24"/>
      <c r="D102" s="24"/>
      <c r="E102" s="24"/>
      <c r="F102" s="24"/>
      <c r="G102" s="24" t="str">
        <f>IF(AND($A15&lt;&gt;"",ISNUMBER($B15),$B15&gt;=0,ISNUMBER($C15),$C15&gt;=1,$C15&lt;=31,$C15=INT($C15),ISNUMBER(Setup!$B$5)),IF(AND(DATE(YEAR(EDATE(DATE(YEAR(Setup!$B$5),MONTH(Setup!$B$5),1),3)),MONTH(EDATE(DATE(YEAR(Setup!$B$5),MONTH(Setup!$B$5),1),3)),MIN($C15,DAY(EOMONTH(EDATE(DATE(YEAR(Setup!$B$5),MONTH(Setup!$B$5),1),3),0))))&gt;=Setup!$B$5,DATE(YEAR(EDATE(DATE(YEAR(Setup!$B$5),MONTH(Setup!$B$5),1),3)),MONTH(EDATE(DATE(YEAR(Setup!$B$5),MONTH(Setup!$B$5),1),3)),MIN($C15,DAY(EOMONTH(EDATE(DATE(YEAR(Setup!$B$5),MONTH(Setup!$B$5),1),3),0))))&lt;=Setup!$B$11),$A15,""),"")</f>
        <v/>
      </c>
      <c r="H102" s="32" t="str">
        <f>IF(AND($A15&lt;&gt;"",ISNUMBER($B15),$B15&gt;=0,ISNUMBER($C15),$C15&gt;=1,$C15&lt;=31,$C15=INT($C15),ISNUMBER(Setup!$B$5)),IF(AND(DATE(YEAR(EDATE(DATE(YEAR(Setup!$B$5),MONTH(Setup!$B$5),1),3)),MONTH(EDATE(DATE(YEAR(Setup!$B$5),MONTH(Setup!$B$5),1),3)),MIN($C15,DAY(EOMONTH(EDATE(DATE(YEAR(Setup!$B$5),MONTH(Setup!$B$5),1),3),0))))&gt;=Setup!$B$5,DATE(YEAR(EDATE(DATE(YEAR(Setup!$B$5),MONTH(Setup!$B$5),1),3)),MONTH(EDATE(DATE(YEAR(Setup!$B$5),MONTH(Setup!$B$5),1),3)),MIN($C15,DAY(EOMONTH(EDATE(DATE(YEAR(Setup!$B$5),MONTH(Setup!$B$5),1),3),0))))&lt;=Setup!$B$11),DATE(YEAR(EDATE(DATE(YEAR(Setup!$B$5),MONTH(Setup!$B$5),1),3)),MONTH(EDATE(DATE(YEAR(Setup!$B$5),MONTH(Setup!$B$5),1),3)),MIN($C15,DAY(EOMONTH(EDATE(DATE(YEAR(Setup!$B$5),MONTH(Setup!$B$5),1),3),0)))),""),"")</f>
        <v/>
      </c>
      <c r="I102" s="35" t="str">
        <f>IF(AND($A15&lt;&gt;"",ISNUMBER($B15),$B15&gt;=0,ISNUMBER($C15),$C15&gt;=1,$C15&lt;=31,$C15=INT($C15),ISNUMBER(Setup!$B$5)),IF(AND(DATE(YEAR(EDATE(DATE(YEAR(Setup!$B$5),MONTH(Setup!$B$5),1),3)),MONTH(EDATE(DATE(YEAR(Setup!$B$5),MONTH(Setup!$B$5),1),3)),MIN($C15,DAY(EOMONTH(EDATE(DATE(YEAR(Setup!$B$5),MONTH(Setup!$B$5),1),3),0))))&gt;=Setup!$B$5,DATE(YEAR(EDATE(DATE(YEAR(Setup!$B$5),MONTH(Setup!$B$5),1),3)),MONTH(EDATE(DATE(YEAR(Setup!$B$5),MONTH(Setup!$B$5),1),3)),MIN($C15,DAY(EOMONTH(EDATE(DATE(YEAR(Setup!$B$5),MONTH(Setup!$B$5),1),3),0))))&lt;=Setup!$B$11),$B15,""),"")</f>
        <v/>
      </c>
      <c r="J102" s="24"/>
      <c r="K102" s="24"/>
      <c r="L102" s="24"/>
    </row>
    <row r="103" ht="20.25" customHeight="1">
      <c r="A103" s="24"/>
      <c r="B103" s="24"/>
      <c r="C103" s="24"/>
      <c r="D103" s="24"/>
      <c r="E103" s="24"/>
      <c r="F103" s="24"/>
      <c r="G103" s="24" t="str">
        <f>IF(AND($A15&lt;&gt;"",ISNUMBER($B15),$B15&gt;=0,ISNUMBER($C15),$C15&gt;=1,$C15&lt;=31,$C15=INT($C15),ISNUMBER(Setup!$B$5)),IF(AND(DATE(YEAR(EDATE(DATE(YEAR(Setup!$B$5),MONTH(Setup!$B$5),1),4)),MONTH(EDATE(DATE(YEAR(Setup!$B$5),MONTH(Setup!$B$5),1),4)),MIN($C15,DAY(EOMONTH(EDATE(DATE(YEAR(Setup!$B$5),MONTH(Setup!$B$5),1),4),0))))&gt;=Setup!$B$5,DATE(YEAR(EDATE(DATE(YEAR(Setup!$B$5),MONTH(Setup!$B$5),1),4)),MONTH(EDATE(DATE(YEAR(Setup!$B$5),MONTH(Setup!$B$5),1),4)),MIN($C15,DAY(EOMONTH(EDATE(DATE(YEAR(Setup!$B$5),MONTH(Setup!$B$5),1),4),0))))&lt;=Setup!$B$11),$A15,""),"")</f>
        <v/>
      </c>
      <c r="H103" s="32" t="str">
        <f>IF(AND($A15&lt;&gt;"",ISNUMBER($B15),$B15&gt;=0,ISNUMBER($C15),$C15&gt;=1,$C15&lt;=31,$C15=INT($C15),ISNUMBER(Setup!$B$5)),IF(AND(DATE(YEAR(EDATE(DATE(YEAR(Setup!$B$5),MONTH(Setup!$B$5),1),4)),MONTH(EDATE(DATE(YEAR(Setup!$B$5),MONTH(Setup!$B$5),1),4)),MIN($C15,DAY(EOMONTH(EDATE(DATE(YEAR(Setup!$B$5),MONTH(Setup!$B$5),1),4),0))))&gt;=Setup!$B$5,DATE(YEAR(EDATE(DATE(YEAR(Setup!$B$5),MONTH(Setup!$B$5),1),4)),MONTH(EDATE(DATE(YEAR(Setup!$B$5),MONTH(Setup!$B$5),1),4)),MIN($C15,DAY(EOMONTH(EDATE(DATE(YEAR(Setup!$B$5),MONTH(Setup!$B$5),1),4),0))))&lt;=Setup!$B$11),DATE(YEAR(EDATE(DATE(YEAR(Setup!$B$5),MONTH(Setup!$B$5),1),4)),MONTH(EDATE(DATE(YEAR(Setup!$B$5),MONTH(Setup!$B$5),1),4)),MIN($C15,DAY(EOMONTH(EDATE(DATE(YEAR(Setup!$B$5),MONTH(Setup!$B$5),1),4),0)))),""),"")</f>
        <v/>
      </c>
      <c r="I103" s="35" t="str">
        <f>IF(AND($A15&lt;&gt;"",ISNUMBER($B15),$B15&gt;=0,ISNUMBER($C15),$C15&gt;=1,$C15&lt;=31,$C15=INT($C15),ISNUMBER(Setup!$B$5)),IF(AND(DATE(YEAR(EDATE(DATE(YEAR(Setup!$B$5),MONTH(Setup!$B$5),1),4)),MONTH(EDATE(DATE(YEAR(Setup!$B$5),MONTH(Setup!$B$5),1),4)),MIN($C15,DAY(EOMONTH(EDATE(DATE(YEAR(Setup!$B$5),MONTH(Setup!$B$5),1),4),0))))&gt;=Setup!$B$5,DATE(YEAR(EDATE(DATE(YEAR(Setup!$B$5),MONTH(Setup!$B$5),1),4)),MONTH(EDATE(DATE(YEAR(Setup!$B$5),MONTH(Setup!$B$5),1),4)),MIN($C15,DAY(EOMONTH(EDATE(DATE(YEAR(Setup!$B$5),MONTH(Setup!$B$5),1),4),0))))&lt;=Setup!$B$11),$B15,""),"")</f>
        <v/>
      </c>
      <c r="J103" s="24"/>
      <c r="K103" s="24"/>
      <c r="L103" s="24"/>
    </row>
    <row r="104" ht="20.25" customHeight="1">
      <c r="A104" s="24"/>
      <c r="B104" s="24"/>
      <c r="C104" s="24"/>
      <c r="D104" s="24"/>
      <c r="E104" s="24"/>
      <c r="F104" s="24"/>
      <c r="G104" s="24" t="str">
        <f>IF(AND($A15&lt;&gt;"",ISNUMBER($B15),$B15&gt;=0,ISNUMBER($C15),$C15&gt;=1,$C15&lt;=31,$C15=INT($C15),ISNUMBER(Setup!$B$5)),IF(AND(DATE(YEAR(EDATE(DATE(YEAR(Setup!$B$5),MONTH(Setup!$B$5),1),5)),MONTH(EDATE(DATE(YEAR(Setup!$B$5),MONTH(Setup!$B$5),1),5)),MIN($C15,DAY(EOMONTH(EDATE(DATE(YEAR(Setup!$B$5),MONTH(Setup!$B$5),1),5),0))))&gt;=Setup!$B$5,DATE(YEAR(EDATE(DATE(YEAR(Setup!$B$5),MONTH(Setup!$B$5),1),5)),MONTH(EDATE(DATE(YEAR(Setup!$B$5),MONTH(Setup!$B$5),1),5)),MIN($C15,DAY(EOMONTH(EDATE(DATE(YEAR(Setup!$B$5),MONTH(Setup!$B$5),1),5),0))))&lt;=Setup!$B$11),$A15,""),"")</f>
        <v/>
      </c>
      <c r="H104" s="32" t="str">
        <f>IF(AND($A15&lt;&gt;"",ISNUMBER($B15),$B15&gt;=0,ISNUMBER($C15),$C15&gt;=1,$C15&lt;=31,$C15=INT($C15),ISNUMBER(Setup!$B$5)),IF(AND(DATE(YEAR(EDATE(DATE(YEAR(Setup!$B$5),MONTH(Setup!$B$5),1),5)),MONTH(EDATE(DATE(YEAR(Setup!$B$5),MONTH(Setup!$B$5),1),5)),MIN($C15,DAY(EOMONTH(EDATE(DATE(YEAR(Setup!$B$5),MONTH(Setup!$B$5),1),5),0))))&gt;=Setup!$B$5,DATE(YEAR(EDATE(DATE(YEAR(Setup!$B$5),MONTH(Setup!$B$5),1),5)),MONTH(EDATE(DATE(YEAR(Setup!$B$5),MONTH(Setup!$B$5),1),5)),MIN($C15,DAY(EOMONTH(EDATE(DATE(YEAR(Setup!$B$5),MONTH(Setup!$B$5),1),5),0))))&lt;=Setup!$B$11),DATE(YEAR(EDATE(DATE(YEAR(Setup!$B$5),MONTH(Setup!$B$5),1),5)),MONTH(EDATE(DATE(YEAR(Setup!$B$5),MONTH(Setup!$B$5),1),5)),MIN($C15,DAY(EOMONTH(EDATE(DATE(YEAR(Setup!$B$5),MONTH(Setup!$B$5),1),5),0)))),""),"")</f>
        <v/>
      </c>
      <c r="I104" s="35" t="str">
        <f>IF(AND($A15&lt;&gt;"",ISNUMBER($B15),$B15&gt;=0,ISNUMBER($C15),$C15&gt;=1,$C15&lt;=31,$C15=INT($C15),ISNUMBER(Setup!$B$5)),IF(AND(DATE(YEAR(EDATE(DATE(YEAR(Setup!$B$5),MONTH(Setup!$B$5),1),5)),MONTH(EDATE(DATE(YEAR(Setup!$B$5),MONTH(Setup!$B$5),1),5)),MIN($C15,DAY(EOMONTH(EDATE(DATE(YEAR(Setup!$B$5),MONTH(Setup!$B$5),1),5),0))))&gt;=Setup!$B$5,DATE(YEAR(EDATE(DATE(YEAR(Setup!$B$5),MONTH(Setup!$B$5),1),5)),MONTH(EDATE(DATE(YEAR(Setup!$B$5),MONTH(Setup!$B$5),1),5)),MIN($C15,DAY(EOMONTH(EDATE(DATE(YEAR(Setup!$B$5),MONTH(Setup!$B$5),1),5),0))))&lt;=Setup!$B$11),$B15,""),"")</f>
        <v/>
      </c>
      <c r="J104" s="24"/>
      <c r="K104" s="24"/>
      <c r="L104" s="24"/>
    </row>
    <row r="105" ht="20.25" customHeight="1">
      <c r="A105" s="24"/>
      <c r="B105" s="24"/>
      <c r="C105" s="24"/>
      <c r="D105" s="24"/>
      <c r="E105" s="24"/>
      <c r="F105" s="24"/>
      <c r="G105" s="24" t="str">
        <f>IF(AND($A15&lt;&gt;"",ISNUMBER($B15),$B15&gt;=0,ISNUMBER($C15),$C15&gt;=1,$C15&lt;=31,$C15=INT($C15),ISNUMBER(Setup!$B$5)),IF(AND(DATE(YEAR(EDATE(DATE(YEAR(Setup!$B$5),MONTH(Setup!$B$5),1),6)),MONTH(EDATE(DATE(YEAR(Setup!$B$5),MONTH(Setup!$B$5),1),6)),MIN($C15,DAY(EOMONTH(EDATE(DATE(YEAR(Setup!$B$5),MONTH(Setup!$B$5),1),6),0))))&gt;=Setup!$B$5,DATE(YEAR(EDATE(DATE(YEAR(Setup!$B$5),MONTH(Setup!$B$5),1),6)),MONTH(EDATE(DATE(YEAR(Setup!$B$5),MONTH(Setup!$B$5),1),6)),MIN($C15,DAY(EOMONTH(EDATE(DATE(YEAR(Setup!$B$5),MONTH(Setup!$B$5),1),6),0))))&lt;=Setup!$B$11),$A15,""),"")</f>
        <v/>
      </c>
      <c r="H105" s="32" t="str">
        <f>IF(AND($A15&lt;&gt;"",ISNUMBER($B15),$B15&gt;=0,ISNUMBER($C15),$C15&gt;=1,$C15&lt;=31,$C15=INT($C15),ISNUMBER(Setup!$B$5)),IF(AND(DATE(YEAR(EDATE(DATE(YEAR(Setup!$B$5),MONTH(Setup!$B$5),1),6)),MONTH(EDATE(DATE(YEAR(Setup!$B$5),MONTH(Setup!$B$5),1),6)),MIN($C15,DAY(EOMONTH(EDATE(DATE(YEAR(Setup!$B$5),MONTH(Setup!$B$5),1),6),0))))&gt;=Setup!$B$5,DATE(YEAR(EDATE(DATE(YEAR(Setup!$B$5),MONTH(Setup!$B$5),1),6)),MONTH(EDATE(DATE(YEAR(Setup!$B$5),MONTH(Setup!$B$5),1),6)),MIN($C15,DAY(EOMONTH(EDATE(DATE(YEAR(Setup!$B$5),MONTH(Setup!$B$5),1),6),0))))&lt;=Setup!$B$11),DATE(YEAR(EDATE(DATE(YEAR(Setup!$B$5),MONTH(Setup!$B$5),1),6)),MONTH(EDATE(DATE(YEAR(Setup!$B$5),MONTH(Setup!$B$5),1),6)),MIN($C15,DAY(EOMONTH(EDATE(DATE(YEAR(Setup!$B$5),MONTH(Setup!$B$5),1),6),0)))),""),"")</f>
        <v/>
      </c>
      <c r="I105" s="35" t="str">
        <f>IF(AND($A15&lt;&gt;"",ISNUMBER($B15),$B15&gt;=0,ISNUMBER($C15),$C15&gt;=1,$C15&lt;=31,$C15=INT($C15),ISNUMBER(Setup!$B$5)),IF(AND(DATE(YEAR(EDATE(DATE(YEAR(Setup!$B$5),MONTH(Setup!$B$5),1),6)),MONTH(EDATE(DATE(YEAR(Setup!$B$5),MONTH(Setup!$B$5),1),6)),MIN($C15,DAY(EOMONTH(EDATE(DATE(YEAR(Setup!$B$5),MONTH(Setup!$B$5),1),6),0))))&gt;=Setup!$B$5,DATE(YEAR(EDATE(DATE(YEAR(Setup!$B$5),MONTH(Setup!$B$5),1),6)),MONTH(EDATE(DATE(YEAR(Setup!$B$5),MONTH(Setup!$B$5),1),6)),MIN($C15,DAY(EOMONTH(EDATE(DATE(YEAR(Setup!$B$5),MONTH(Setup!$B$5),1),6),0))))&lt;=Setup!$B$11),$B15,""),"")</f>
        <v/>
      </c>
      <c r="J105" s="24"/>
      <c r="K105" s="24"/>
      <c r="L105" s="24"/>
    </row>
    <row r="106" ht="20.25" customHeight="1">
      <c r="A106" s="24"/>
      <c r="B106" s="24"/>
      <c r="C106" s="24"/>
      <c r="D106" s="24"/>
      <c r="E106" s="24"/>
      <c r="F106" s="24"/>
      <c r="G106" s="24" t="str">
        <f>IF(AND($A15&lt;&gt;"",ISNUMBER($B15),$B15&gt;=0,ISNUMBER($C15),$C15&gt;=1,$C15&lt;=31,$C15=INT($C15),ISNUMBER(Setup!$B$5)),IF(AND(DATE(YEAR(EDATE(DATE(YEAR(Setup!$B$5),MONTH(Setup!$B$5),1),7)),MONTH(EDATE(DATE(YEAR(Setup!$B$5),MONTH(Setup!$B$5),1),7)),MIN($C15,DAY(EOMONTH(EDATE(DATE(YEAR(Setup!$B$5),MONTH(Setup!$B$5),1),7),0))))&gt;=Setup!$B$5,DATE(YEAR(EDATE(DATE(YEAR(Setup!$B$5),MONTH(Setup!$B$5),1),7)),MONTH(EDATE(DATE(YEAR(Setup!$B$5),MONTH(Setup!$B$5),1),7)),MIN($C15,DAY(EOMONTH(EDATE(DATE(YEAR(Setup!$B$5),MONTH(Setup!$B$5),1),7),0))))&lt;=Setup!$B$11),$A15,""),"")</f>
        <v/>
      </c>
      <c r="H106" s="32" t="str">
        <f>IF(AND($A15&lt;&gt;"",ISNUMBER($B15),$B15&gt;=0,ISNUMBER($C15),$C15&gt;=1,$C15&lt;=31,$C15=INT($C15),ISNUMBER(Setup!$B$5)),IF(AND(DATE(YEAR(EDATE(DATE(YEAR(Setup!$B$5),MONTH(Setup!$B$5),1),7)),MONTH(EDATE(DATE(YEAR(Setup!$B$5),MONTH(Setup!$B$5),1),7)),MIN($C15,DAY(EOMONTH(EDATE(DATE(YEAR(Setup!$B$5),MONTH(Setup!$B$5),1),7),0))))&gt;=Setup!$B$5,DATE(YEAR(EDATE(DATE(YEAR(Setup!$B$5),MONTH(Setup!$B$5),1),7)),MONTH(EDATE(DATE(YEAR(Setup!$B$5),MONTH(Setup!$B$5),1),7)),MIN($C15,DAY(EOMONTH(EDATE(DATE(YEAR(Setup!$B$5),MONTH(Setup!$B$5),1),7),0))))&lt;=Setup!$B$11),DATE(YEAR(EDATE(DATE(YEAR(Setup!$B$5),MONTH(Setup!$B$5),1),7)),MONTH(EDATE(DATE(YEAR(Setup!$B$5),MONTH(Setup!$B$5),1),7)),MIN($C15,DAY(EOMONTH(EDATE(DATE(YEAR(Setup!$B$5),MONTH(Setup!$B$5),1),7),0)))),""),"")</f>
        <v/>
      </c>
      <c r="I106" s="35" t="str">
        <f>IF(AND($A15&lt;&gt;"",ISNUMBER($B15),$B15&gt;=0,ISNUMBER($C15),$C15&gt;=1,$C15&lt;=31,$C15=INT($C15),ISNUMBER(Setup!$B$5)),IF(AND(DATE(YEAR(EDATE(DATE(YEAR(Setup!$B$5),MONTH(Setup!$B$5),1),7)),MONTH(EDATE(DATE(YEAR(Setup!$B$5),MONTH(Setup!$B$5),1),7)),MIN($C15,DAY(EOMONTH(EDATE(DATE(YEAR(Setup!$B$5),MONTH(Setup!$B$5),1),7),0))))&gt;=Setup!$B$5,DATE(YEAR(EDATE(DATE(YEAR(Setup!$B$5),MONTH(Setup!$B$5),1),7)),MONTH(EDATE(DATE(YEAR(Setup!$B$5),MONTH(Setup!$B$5),1),7)),MIN($C15,DAY(EOMONTH(EDATE(DATE(YEAR(Setup!$B$5),MONTH(Setup!$B$5),1),7),0))))&lt;=Setup!$B$11),$B15,""),"")</f>
        <v/>
      </c>
      <c r="J106" s="24"/>
      <c r="K106" s="24"/>
      <c r="L106" s="24"/>
    </row>
    <row r="107" ht="20.25" customHeight="1">
      <c r="A107" s="24"/>
      <c r="B107" s="24"/>
      <c r="C107" s="24"/>
      <c r="D107" s="24"/>
      <c r="E107" s="24"/>
      <c r="F107" s="24"/>
      <c r="G107" s="24" t="str">
        <f>IF(AND($A15&lt;&gt;"",ISNUMBER($B15),$B15&gt;=0,ISNUMBER($C15),$C15&gt;=1,$C15&lt;=31,$C15=INT($C15),ISNUMBER(Setup!$B$5)),IF(AND(DATE(YEAR(EDATE(DATE(YEAR(Setup!$B$5),MONTH(Setup!$B$5),1),8)),MONTH(EDATE(DATE(YEAR(Setup!$B$5),MONTH(Setup!$B$5),1),8)),MIN($C15,DAY(EOMONTH(EDATE(DATE(YEAR(Setup!$B$5),MONTH(Setup!$B$5),1),8),0))))&gt;=Setup!$B$5,DATE(YEAR(EDATE(DATE(YEAR(Setup!$B$5),MONTH(Setup!$B$5),1),8)),MONTH(EDATE(DATE(YEAR(Setup!$B$5),MONTH(Setup!$B$5),1),8)),MIN($C15,DAY(EOMONTH(EDATE(DATE(YEAR(Setup!$B$5),MONTH(Setup!$B$5),1),8),0))))&lt;=Setup!$B$11),$A15,""),"")</f>
        <v/>
      </c>
      <c r="H107" s="32" t="str">
        <f>IF(AND($A15&lt;&gt;"",ISNUMBER($B15),$B15&gt;=0,ISNUMBER($C15),$C15&gt;=1,$C15&lt;=31,$C15=INT($C15),ISNUMBER(Setup!$B$5)),IF(AND(DATE(YEAR(EDATE(DATE(YEAR(Setup!$B$5),MONTH(Setup!$B$5),1),8)),MONTH(EDATE(DATE(YEAR(Setup!$B$5),MONTH(Setup!$B$5),1),8)),MIN($C15,DAY(EOMONTH(EDATE(DATE(YEAR(Setup!$B$5),MONTH(Setup!$B$5),1),8),0))))&gt;=Setup!$B$5,DATE(YEAR(EDATE(DATE(YEAR(Setup!$B$5),MONTH(Setup!$B$5),1),8)),MONTH(EDATE(DATE(YEAR(Setup!$B$5),MONTH(Setup!$B$5),1),8)),MIN($C15,DAY(EOMONTH(EDATE(DATE(YEAR(Setup!$B$5),MONTH(Setup!$B$5),1),8),0))))&lt;=Setup!$B$11),DATE(YEAR(EDATE(DATE(YEAR(Setup!$B$5),MONTH(Setup!$B$5),1),8)),MONTH(EDATE(DATE(YEAR(Setup!$B$5),MONTH(Setup!$B$5),1),8)),MIN($C15,DAY(EOMONTH(EDATE(DATE(YEAR(Setup!$B$5),MONTH(Setup!$B$5),1),8),0)))),""),"")</f>
        <v/>
      </c>
      <c r="I107" s="35" t="str">
        <f>IF(AND($A15&lt;&gt;"",ISNUMBER($B15),$B15&gt;=0,ISNUMBER($C15),$C15&gt;=1,$C15&lt;=31,$C15=INT($C15),ISNUMBER(Setup!$B$5)),IF(AND(DATE(YEAR(EDATE(DATE(YEAR(Setup!$B$5),MONTH(Setup!$B$5),1),8)),MONTH(EDATE(DATE(YEAR(Setup!$B$5),MONTH(Setup!$B$5),1),8)),MIN($C15,DAY(EOMONTH(EDATE(DATE(YEAR(Setup!$B$5),MONTH(Setup!$B$5),1),8),0))))&gt;=Setup!$B$5,DATE(YEAR(EDATE(DATE(YEAR(Setup!$B$5),MONTH(Setup!$B$5),1),8)),MONTH(EDATE(DATE(YEAR(Setup!$B$5),MONTH(Setup!$B$5),1),8)),MIN($C15,DAY(EOMONTH(EDATE(DATE(YEAR(Setup!$B$5),MONTH(Setup!$B$5),1),8),0))))&lt;=Setup!$B$11),$B15,""),"")</f>
        <v/>
      </c>
      <c r="J107" s="24"/>
      <c r="K107" s="24"/>
      <c r="L107" s="24"/>
    </row>
    <row r="108" ht="20.25" customHeight="1">
      <c r="A108" s="24"/>
      <c r="B108" s="24"/>
      <c r="C108" s="24"/>
      <c r="D108" s="24"/>
      <c r="E108" s="24"/>
      <c r="F108" s="24"/>
      <c r="G108" s="24" t="str">
        <f>IF(AND($A15&lt;&gt;"",ISNUMBER($B15),$B15&gt;=0,ISNUMBER($C15),$C15&gt;=1,$C15&lt;=31,$C15=INT($C15),ISNUMBER(Setup!$B$5)),IF(AND(DATE(YEAR(EDATE(DATE(YEAR(Setup!$B$5),MONTH(Setup!$B$5),1),9)),MONTH(EDATE(DATE(YEAR(Setup!$B$5),MONTH(Setup!$B$5),1),9)),MIN($C15,DAY(EOMONTH(EDATE(DATE(YEAR(Setup!$B$5),MONTH(Setup!$B$5),1),9),0))))&gt;=Setup!$B$5,DATE(YEAR(EDATE(DATE(YEAR(Setup!$B$5),MONTH(Setup!$B$5),1),9)),MONTH(EDATE(DATE(YEAR(Setup!$B$5),MONTH(Setup!$B$5),1),9)),MIN($C15,DAY(EOMONTH(EDATE(DATE(YEAR(Setup!$B$5),MONTH(Setup!$B$5),1),9),0))))&lt;=Setup!$B$11),$A15,""),"")</f>
        <v/>
      </c>
      <c r="H108" s="32" t="str">
        <f>IF(AND($A15&lt;&gt;"",ISNUMBER($B15),$B15&gt;=0,ISNUMBER($C15),$C15&gt;=1,$C15&lt;=31,$C15=INT($C15),ISNUMBER(Setup!$B$5)),IF(AND(DATE(YEAR(EDATE(DATE(YEAR(Setup!$B$5),MONTH(Setup!$B$5),1),9)),MONTH(EDATE(DATE(YEAR(Setup!$B$5),MONTH(Setup!$B$5),1),9)),MIN($C15,DAY(EOMONTH(EDATE(DATE(YEAR(Setup!$B$5),MONTH(Setup!$B$5),1),9),0))))&gt;=Setup!$B$5,DATE(YEAR(EDATE(DATE(YEAR(Setup!$B$5),MONTH(Setup!$B$5),1),9)),MONTH(EDATE(DATE(YEAR(Setup!$B$5),MONTH(Setup!$B$5),1),9)),MIN($C15,DAY(EOMONTH(EDATE(DATE(YEAR(Setup!$B$5),MONTH(Setup!$B$5),1),9),0))))&lt;=Setup!$B$11),DATE(YEAR(EDATE(DATE(YEAR(Setup!$B$5),MONTH(Setup!$B$5),1),9)),MONTH(EDATE(DATE(YEAR(Setup!$B$5),MONTH(Setup!$B$5),1),9)),MIN($C15,DAY(EOMONTH(EDATE(DATE(YEAR(Setup!$B$5),MONTH(Setup!$B$5),1),9),0)))),""),"")</f>
        <v/>
      </c>
      <c r="I108" s="35" t="str">
        <f>IF(AND($A15&lt;&gt;"",ISNUMBER($B15),$B15&gt;=0,ISNUMBER($C15),$C15&gt;=1,$C15&lt;=31,$C15=INT($C15),ISNUMBER(Setup!$B$5)),IF(AND(DATE(YEAR(EDATE(DATE(YEAR(Setup!$B$5),MONTH(Setup!$B$5),1),9)),MONTH(EDATE(DATE(YEAR(Setup!$B$5),MONTH(Setup!$B$5),1),9)),MIN($C15,DAY(EOMONTH(EDATE(DATE(YEAR(Setup!$B$5),MONTH(Setup!$B$5),1),9),0))))&gt;=Setup!$B$5,DATE(YEAR(EDATE(DATE(YEAR(Setup!$B$5),MONTH(Setup!$B$5),1),9)),MONTH(EDATE(DATE(YEAR(Setup!$B$5),MONTH(Setup!$B$5),1),9)),MIN($C15,DAY(EOMONTH(EDATE(DATE(YEAR(Setup!$B$5),MONTH(Setup!$B$5),1),9),0))))&lt;=Setup!$B$11),$B15,""),"")</f>
        <v/>
      </c>
      <c r="J108" s="24"/>
      <c r="K108" s="24"/>
      <c r="L108" s="24"/>
    </row>
    <row r="109" ht="20.25" customHeight="1">
      <c r="A109" s="24"/>
      <c r="B109" s="24"/>
      <c r="C109" s="24"/>
      <c r="D109" s="24"/>
      <c r="E109" s="24"/>
      <c r="F109" s="24"/>
      <c r="G109" s="24" t="str">
        <f>IF(AND($A15&lt;&gt;"",ISNUMBER($B15),$B15&gt;=0,ISNUMBER($C15),$C15&gt;=1,$C15&lt;=31,$C15=INT($C15),ISNUMBER(Setup!$B$5)),IF(AND(DATE(YEAR(EDATE(DATE(YEAR(Setup!$B$5),MONTH(Setup!$B$5),1),10)),MONTH(EDATE(DATE(YEAR(Setup!$B$5),MONTH(Setup!$B$5),1),10)),MIN($C15,DAY(EOMONTH(EDATE(DATE(YEAR(Setup!$B$5),MONTH(Setup!$B$5),1),10),0))))&gt;=Setup!$B$5,DATE(YEAR(EDATE(DATE(YEAR(Setup!$B$5),MONTH(Setup!$B$5),1),10)),MONTH(EDATE(DATE(YEAR(Setup!$B$5),MONTH(Setup!$B$5),1),10)),MIN($C15,DAY(EOMONTH(EDATE(DATE(YEAR(Setup!$B$5),MONTH(Setup!$B$5),1),10),0))))&lt;=Setup!$B$11),$A15,""),"")</f>
        <v/>
      </c>
      <c r="H109" s="32" t="str">
        <f>IF(AND($A15&lt;&gt;"",ISNUMBER($B15),$B15&gt;=0,ISNUMBER($C15),$C15&gt;=1,$C15&lt;=31,$C15=INT($C15),ISNUMBER(Setup!$B$5)),IF(AND(DATE(YEAR(EDATE(DATE(YEAR(Setup!$B$5),MONTH(Setup!$B$5),1),10)),MONTH(EDATE(DATE(YEAR(Setup!$B$5),MONTH(Setup!$B$5),1),10)),MIN($C15,DAY(EOMONTH(EDATE(DATE(YEAR(Setup!$B$5),MONTH(Setup!$B$5),1),10),0))))&gt;=Setup!$B$5,DATE(YEAR(EDATE(DATE(YEAR(Setup!$B$5),MONTH(Setup!$B$5),1),10)),MONTH(EDATE(DATE(YEAR(Setup!$B$5),MONTH(Setup!$B$5),1),10)),MIN($C15,DAY(EOMONTH(EDATE(DATE(YEAR(Setup!$B$5),MONTH(Setup!$B$5),1),10),0))))&lt;=Setup!$B$11),DATE(YEAR(EDATE(DATE(YEAR(Setup!$B$5),MONTH(Setup!$B$5),1),10)),MONTH(EDATE(DATE(YEAR(Setup!$B$5),MONTH(Setup!$B$5),1),10)),MIN($C15,DAY(EOMONTH(EDATE(DATE(YEAR(Setup!$B$5),MONTH(Setup!$B$5),1),10),0)))),""),"")</f>
        <v/>
      </c>
      <c r="I109" s="35" t="str">
        <f>IF(AND($A15&lt;&gt;"",ISNUMBER($B15),$B15&gt;=0,ISNUMBER($C15),$C15&gt;=1,$C15&lt;=31,$C15=INT($C15),ISNUMBER(Setup!$B$5)),IF(AND(DATE(YEAR(EDATE(DATE(YEAR(Setup!$B$5),MONTH(Setup!$B$5),1),10)),MONTH(EDATE(DATE(YEAR(Setup!$B$5),MONTH(Setup!$B$5),1),10)),MIN($C15,DAY(EOMONTH(EDATE(DATE(YEAR(Setup!$B$5),MONTH(Setup!$B$5),1),10),0))))&gt;=Setup!$B$5,DATE(YEAR(EDATE(DATE(YEAR(Setup!$B$5),MONTH(Setup!$B$5),1),10)),MONTH(EDATE(DATE(YEAR(Setup!$B$5),MONTH(Setup!$B$5),1),10)),MIN($C15,DAY(EOMONTH(EDATE(DATE(YEAR(Setup!$B$5),MONTH(Setup!$B$5),1),10),0))))&lt;=Setup!$B$11),$B15,""),"")</f>
        <v/>
      </c>
      <c r="J109" s="24"/>
      <c r="K109" s="24"/>
      <c r="L109" s="24"/>
    </row>
    <row r="110" ht="20.25" customHeight="1">
      <c r="A110" s="24"/>
      <c r="B110" s="24"/>
      <c r="C110" s="24"/>
      <c r="D110" s="24"/>
      <c r="E110" s="24"/>
      <c r="F110" s="24"/>
      <c r="G110" s="24" t="str">
        <f>IF(AND($A15&lt;&gt;"",ISNUMBER($B15),$B15&gt;=0,ISNUMBER($C15),$C15&gt;=1,$C15&lt;=31,$C15=INT($C15),ISNUMBER(Setup!$B$5)),IF(AND(DATE(YEAR(EDATE(DATE(YEAR(Setup!$B$5),MONTH(Setup!$B$5),1),11)),MONTH(EDATE(DATE(YEAR(Setup!$B$5),MONTH(Setup!$B$5),1),11)),MIN($C15,DAY(EOMONTH(EDATE(DATE(YEAR(Setup!$B$5),MONTH(Setup!$B$5),1),11),0))))&gt;=Setup!$B$5,DATE(YEAR(EDATE(DATE(YEAR(Setup!$B$5),MONTH(Setup!$B$5),1),11)),MONTH(EDATE(DATE(YEAR(Setup!$B$5),MONTH(Setup!$B$5),1),11)),MIN($C15,DAY(EOMONTH(EDATE(DATE(YEAR(Setup!$B$5),MONTH(Setup!$B$5),1),11),0))))&lt;=Setup!$B$11),$A15,""),"")</f>
        <v/>
      </c>
      <c r="H110" s="32" t="str">
        <f>IF(AND($A15&lt;&gt;"",ISNUMBER($B15),$B15&gt;=0,ISNUMBER($C15),$C15&gt;=1,$C15&lt;=31,$C15=INT($C15),ISNUMBER(Setup!$B$5)),IF(AND(DATE(YEAR(EDATE(DATE(YEAR(Setup!$B$5),MONTH(Setup!$B$5),1),11)),MONTH(EDATE(DATE(YEAR(Setup!$B$5),MONTH(Setup!$B$5),1),11)),MIN($C15,DAY(EOMONTH(EDATE(DATE(YEAR(Setup!$B$5),MONTH(Setup!$B$5),1),11),0))))&gt;=Setup!$B$5,DATE(YEAR(EDATE(DATE(YEAR(Setup!$B$5),MONTH(Setup!$B$5),1),11)),MONTH(EDATE(DATE(YEAR(Setup!$B$5),MONTH(Setup!$B$5),1),11)),MIN($C15,DAY(EOMONTH(EDATE(DATE(YEAR(Setup!$B$5),MONTH(Setup!$B$5),1),11),0))))&lt;=Setup!$B$11),DATE(YEAR(EDATE(DATE(YEAR(Setup!$B$5),MONTH(Setup!$B$5),1),11)),MONTH(EDATE(DATE(YEAR(Setup!$B$5),MONTH(Setup!$B$5),1),11)),MIN($C15,DAY(EOMONTH(EDATE(DATE(YEAR(Setup!$B$5),MONTH(Setup!$B$5),1),11),0)))),""),"")</f>
        <v/>
      </c>
      <c r="I110" s="35" t="str">
        <f>IF(AND($A15&lt;&gt;"",ISNUMBER($B15),$B15&gt;=0,ISNUMBER($C15),$C15&gt;=1,$C15&lt;=31,$C15=INT($C15),ISNUMBER(Setup!$B$5)),IF(AND(DATE(YEAR(EDATE(DATE(YEAR(Setup!$B$5),MONTH(Setup!$B$5),1),11)),MONTH(EDATE(DATE(YEAR(Setup!$B$5),MONTH(Setup!$B$5),1),11)),MIN($C15,DAY(EOMONTH(EDATE(DATE(YEAR(Setup!$B$5),MONTH(Setup!$B$5),1),11),0))))&gt;=Setup!$B$5,DATE(YEAR(EDATE(DATE(YEAR(Setup!$B$5),MONTH(Setup!$B$5),1),11)),MONTH(EDATE(DATE(YEAR(Setup!$B$5),MONTH(Setup!$B$5),1),11)),MIN($C15,DAY(EOMONTH(EDATE(DATE(YEAR(Setup!$B$5),MONTH(Setup!$B$5),1),11),0))))&lt;=Setup!$B$11),$B15,""),"")</f>
        <v/>
      </c>
      <c r="J110" s="24"/>
      <c r="K110" s="24"/>
      <c r="L110" s="24"/>
    </row>
    <row r="111" ht="20.25" customHeight="1">
      <c r="A111" s="24"/>
      <c r="B111" s="24"/>
      <c r="C111" s="24"/>
      <c r="D111" s="24"/>
      <c r="E111" s="24"/>
      <c r="F111" s="24"/>
      <c r="G111" s="24" t="str">
        <f>IF(AND($A15&lt;&gt;"",ISNUMBER($B15),$B15&gt;=0,ISNUMBER($C15),$C15&gt;=1,$C15&lt;=31,$C15=INT($C15),ISNUMBER(Setup!$B$5)),IF(AND(DATE(YEAR(EDATE(DATE(YEAR(Setup!$B$5),MONTH(Setup!$B$5),1),12)),MONTH(EDATE(DATE(YEAR(Setup!$B$5),MONTH(Setup!$B$5),1),12)),MIN($C15,DAY(EOMONTH(EDATE(DATE(YEAR(Setup!$B$5),MONTH(Setup!$B$5),1),12),0))))&gt;=Setup!$B$5,DATE(YEAR(EDATE(DATE(YEAR(Setup!$B$5),MONTH(Setup!$B$5),1),12)),MONTH(EDATE(DATE(YEAR(Setup!$B$5),MONTH(Setup!$B$5),1),12)),MIN($C15,DAY(EOMONTH(EDATE(DATE(YEAR(Setup!$B$5),MONTH(Setup!$B$5),1),12),0))))&lt;=Setup!$B$11),$A15,""),"")</f>
        <v/>
      </c>
      <c r="H111" s="32" t="str">
        <f>IF(AND($A15&lt;&gt;"",ISNUMBER($B15),$B15&gt;=0,ISNUMBER($C15),$C15&gt;=1,$C15&lt;=31,$C15=INT($C15),ISNUMBER(Setup!$B$5)),IF(AND(DATE(YEAR(EDATE(DATE(YEAR(Setup!$B$5),MONTH(Setup!$B$5),1),12)),MONTH(EDATE(DATE(YEAR(Setup!$B$5),MONTH(Setup!$B$5),1),12)),MIN($C15,DAY(EOMONTH(EDATE(DATE(YEAR(Setup!$B$5),MONTH(Setup!$B$5),1),12),0))))&gt;=Setup!$B$5,DATE(YEAR(EDATE(DATE(YEAR(Setup!$B$5),MONTH(Setup!$B$5),1),12)),MONTH(EDATE(DATE(YEAR(Setup!$B$5),MONTH(Setup!$B$5),1),12)),MIN($C15,DAY(EOMONTH(EDATE(DATE(YEAR(Setup!$B$5),MONTH(Setup!$B$5),1),12),0))))&lt;=Setup!$B$11),DATE(YEAR(EDATE(DATE(YEAR(Setup!$B$5),MONTH(Setup!$B$5),1),12)),MONTH(EDATE(DATE(YEAR(Setup!$B$5),MONTH(Setup!$B$5),1),12)),MIN($C15,DAY(EOMONTH(EDATE(DATE(YEAR(Setup!$B$5),MONTH(Setup!$B$5),1),12),0)))),""),"")</f>
        <v/>
      </c>
      <c r="I111" s="35" t="str">
        <f>IF(AND($A15&lt;&gt;"",ISNUMBER($B15),$B15&gt;=0,ISNUMBER($C15),$C15&gt;=1,$C15&lt;=31,$C15=INT($C15),ISNUMBER(Setup!$B$5)),IF(AND(DATE(YEAR(EDATE(DATE(YEAR(Setup!$B$5),MONTH(Setup!$B$5),1),12)),MONTH(EDATE(DATE(YEAR(Setup!$B$5),MONTH(Setup!$B$5),1),12)),MIN($C15,DAY(EOMONTH(EDATE(DATE(YEAR(Setup!$B$5),MONTH(Setup!$B$5),1),12),0))))&gt;=Setup!$B$5,DATE(YEAR(EDATE(DATE(YEAR(Setup!$B$5),MONTH(Setup!$B$5),1),12)),MONTH(EDATE(DATE(YEAR(Setup!$B$5),MONTH(Setup!$B$5),1),12)),MIN($C15,DAY(EOMONTH(EDATE(DATE(YEAR(Setup!$B$5),MONTH(Setup!$B$5),1),12),0))))&lt;=Setup!$B$11),$B15,""),"")</f>
        <v/>
      </c>
      <c r="J111" s="24"/>
      <c r="K111" s="24"/>
      <c r="L111" s="24"/>
    </row>
    <row r="112" ht="20.25" customHeight="1">
      <c r="A112" s="24"/>
      <c r="B112" s="24"/>
      <c r="C112" s="24"/>
      <c r="D112" s="24"/>
      <c r="E112" s="24"/>
      <c r="F112" s="24"/>
      <c r="G112" s="24" t="str">
        <f>IF(AND($A16&lt;&gt;"",ISNUMBER($B16),$B16&gt;=0,ISNUMBER($C16),$C16&gt;=1,$C16&lt;=31,$C16=INT($C16),ISNUMBER(Setup!$B$5)),IF(AND(DATE(YEAR(EDATE(DATE(YEAR(Setup!$B$5),MONTH(Setup!$B$5),1),0)),MONTH(EDATE(DATE(YEAR(Setup!$B$5),MONTH(Setup!$B$5),1),0)),MIN($C16,DAY(EOMONTH(EDATE(DATE(YEAR(Setup!$B$5),MONTH(Setup!$B$5),1),0),0))))&gt;=Setup!$B$5,DATE(YEAR(EDATE(DATE(YEAR(Setup!$B$5),MONTH(Setup!$B$5),1),0)),MONTH(EDATE(DATE(YEAR(Setup!$B$5),MONTH(Setup!$B$5),1),0)),MIN($C16,DAY(EOMONTH(EDATE(DATE(YEAR(Setup!$B$5),MONTH(Setup!$B$5),1),0),0))))&lt;=Setup!$B$11),$A16,""),"")</f>
        <v/>
      </c>
      <c r="H112" s="32" t="str">
        <f>IF(AND($A16&lt;&gt;"",ISNUMBER($B16),$B16&gt;=0,ISNUMBER($C16),$C16&gt;=1,$C16&lt;=31,$C16=INT($C16),ISNUMBER(Setup!$B$5)),IF(AND(DATE(YEAR(EDATE(DATE(YEAR(Setup!$B$5),MONTH(Setup!$B$5),1),0)),MONTH(EDATE(DATE(YEAR(Setup!$B$5),MONTH(Setup!$B$5),1),0)),MIN($C16,DAY(EOMONTH(EDATE(DATE(YEAR(Setup!$B$5),MONTH(Setup!$B$5),1),0),0))))&gt;=Setup!$B$5,DATE(YEAR(EDATE(DATE(YEAR(Setup!$B$5),MONTH(Setup!$B$5),1),0)),MONTH(EDATE(DATE(YEAR(Setup!$B$5),MONTH(Setup!$B$5),1),0)),MIN($C16,DAY(EOMONTH(EDATE(DATE(YEAR(Setup!$B$5),MONTH(Setup!$B$5),1),0),0))))&lt;=Setup!$B$11),DATE(YEAR(EDATE(DATE(YEAR(Setup!$B$5),MONTH(Setup!$B$5),1),0)),MONTH(EDATE(DATE(YEAR(Setup!$B$5),MONTH(Setup!$B$5),1),0)),MIN($C16,DAY(EOMONTH(EDATE(DATE(YEAR(Setup!$B$5),MONTH(Setup!$B$5),1),0),0)))),""),"")</f>
        <v/>
      </c>
      <c r="I112" s="35" t="str">
        <f>IF(AND($A16&lt;&gt;"",ISNUMBER($B16),$B16&gt;=0,ISNUMBER($C16),$C16&gt;=1,$C16&lt;=31,$C16=INT($C16),ISNUMBER(Setup!$B$5)),IF(AND(DATE(YEAR(EDATE(DATE(YEAR(Setup!$B$5),MONTH(Setup!$B$5),1),0)),MONTH(EDATE(DATE(YEAR(Setup!$B$5),MONTH(Setup!$B$5),1),0)),MIN($C16,DAY(EOMONTH(EDATE(DATE(YEAR(Setup!$B$5),MONTH(Setup!$B$5),1),0),0))))&gt;=Setup!$B$5,DATE(YEAR(EDATE(DATE(YEAR(Setup!$B$5),MONTH(Setup!$B$5),1),0)),MONTH(EDATE(DATE(YEAR(Setup!$B$5),MONTH(Setup!$B$5),1),0)),MIN($C16,DAY(EOMONTH(EDATE(DATE(YEAR(Setup!$B$5),MONTH(Setup!$B$5),1),0),0))))&lt;=Setup!$B$11),$B16,""),"")</f>
        <v/>
      </c>
      <c r="J112" s="24"/>
      <c r="K112" s="24"/>
      <c r="L112" s="24"/>
    </row>
    <row r="113" ht="20.25" customHeight="1">
      <c r="A113" s="24"/>
      <c r="B113" s="24"/>
      <c r="C113" s="24"/>
      <c r="D113" s="24"/>
      <c r="E113" s="24"/>
      <c r="F113" s="24"/>
      <c r="G113" s="24" t="str">
        <f>IF(AND($A16&lt;&gt;"",ISNUMBER($B16),$B16&gt;=0,ISNUMBER($C16),$C16&gt;=1,$C16&lt;=31,$C16=INT($C16),ISNUMBER(Setup!$B$5)),IF(AND(DATE(YEAR(EDATE(DATE(YEAR(Setup!$B$5),MONTH(Setup!$B$5),1),1)),MONTH(EDATE(DATE(YEAR(Setup!$B$5),MONTH(Setup!$B$5),1),1)),MIN($C16,DAY(EOMONTH(EDATE(DATE(YEAR(Setup!$B$5),MONTH(Setup!$B$5),1),1),0))))&gt;=Setup!$B$5,DATE(YEAR(EDATE(DATE(YEAR(Setup!$B$5),MONTH(Setup!$B$5),1),1)),MONTH(EDATE(DATE(YEAR(Setup!$B$5),MONTH(Setup!$B$5),1),1)),MIN($C16,DAY(EOMONTH(EDATE(DATE(YEAR(Setup!$B$5),MONTH(Setup!$B$5),1),1),0))))&lt;=Setup!$B$11),$A16,""),"")</f>
        <v/>
      </c>
      <c r="H113" s="32" t="str">
        <f>IF(AND($A16&lt;&gt;"",ISNUMBER($B16),$B16&gt;=0,ISNUMBER($C16),$C16&gt;=1,$C16&lt;=31,$C16=INT($C16),ISNUMBER(Setup!$B$5)),IF(AND(DATE(YEAR(EDATE(DATE(YEAR(Setup!$B$5),MONTH(Setup!$B$5),1),1)),MONTH(EDATE(DATE(YEAR(Setup!$B$5),MONTH(Setup!$B$5),1),1)),MIN($C16,DAY(EOMONTH(EDATE(DATE(YEAR(Setup!$B$5),MONTH(Setup!$B$5),1),1),0))))&gt;=Setup!$B$5,DATE(YEAR(EDATE(DATE(YEAR(Setup!$B$5),MONTH(Setup!$B$5),1),1)),MONTH(EDATE(DATE(YEAR(Setup!$B$5),MONTH(Setup!$B$5),1),1)),MIN($C16,DAY(EOMONTH(EDATE(DATE(YEAR(Setup!$B$5),MONTH(Setup!$B$5),1),1),0))))&lt;=Setup!$B$11),DATE(YEAR(EDATE(DATE(YEAR(Setup!$B$5),MONTH(Setup!$B$5),1),1)),MONTH(EDATE(DATE(YEAR(Setup!$B$5),MONTH(Setup!$B$5),1),1)),MIN($C16,DAY(EOMONTH(EDATE(DATE(YEAR(Setup!$B$5),MONTH(Setup!$B$5),1),1),0)))),""),"")</f>
        <v/>
      </c>
      <c r="I113" s="35" t="str">
        <f>IF(AND($A16&lt;&gt;"",ISNUMBER($B16),$B16&gt;=0,ISNUMBER($C16),$C16&gt;=1,$C16&lt;=31,$C16=INT($C16),ISNUMBER(Setup!$B$5)),IF(AND(DATE(YEAR(EDATE(DATE(YEAR(Setup!$B$5),MONTH(Setup!$B$5),1),1)),MONTH(EDATE(DATE(YEAR(Setup!$B$5),MONTH(Setup!$B$5),1),1)),MIN($C16,DAY(EOMONTH(EDATE(DATE(YEAR(Setup!$B$5),MONTH(Setup!$B$5),1),1),0))))&gt;=Setup!$B$5,DATE(YEAR(EDATE(DATE(YEAR(Setup!$B$5),MONTH(Setup!$B$5),1),1)),MONTH(EDATE(DATE(YEAR(Setup!$B$5),MONTH(Setup!$B$5),1),1)),MIN($C16,DAY(EOMONTH(EDATE(DATE(YEAR(Setup!$B$5),MONTH(Setup!$B$5),1),1),0))))&lt;=Setup!$B$11),$B16,""),"")</f>
        <v/>
      </c>
      <c r="J113" s="24"/>
      <c r="K113" s="24"/>
      <c r="L113" s="24"/>
    </row>
    <row r="114" ht="20.25" customHeight="1">
      <c r="A114" s="24"/>
      <c r="B114" s="24"/>
      <c r="C114" s="24"/>
      <c r="D114" s="24"/>
      <c r="E114" s="24"/>
      <c r="F114" s="24"/>
      <c r="G114" s="24" t="str">
        <f>IF(AND($A16&lt;&gt;"",ISNUMBER($B16),$B16&gt;=0,ISNUMBER($C16),$C16&gt;=1,$C16&lt;=31,$C16=INT($C16),ISNUMBER(Setup!$B$5)),IF(AND(DATE(YEAR(EDATE(DATE(YEAR(Setup!$B$5),MONTH(Setup!$B$5),1),2)),MONTH(EDATE(DATE(YEAR(Setup!$B$5),MONTH(Setup!$B$5),1),2)),MIN($C16,DAY(EOMONTH(EDATE(DATE(YEAR(Setup!$B$5),MONTH(Setup!$B$5),1),2),0))))&gt;=Setup!$B$5,DATE(YEAR(EDATE(DATE(YEAR(Setup!$B$5),MONTH(Setup!$B$5),1),2)),MONTH(EDATE(DATE(YEAR(Setup!$B$5),MONTH(Setup!$B$5),1),2)),MIN($C16,DAY(EOMONTH(EDATE(DATE(YEAR(Setup!$B$5),MONTH(Setup!$B$5),1),2),0))))&lt;=Setup!$B$11),$A16,""),"")</f>
        <v/>
      </c>
      <c r="H114" s="32" t="str">
        <f>IF(AND($A16&lt;&gt;"",ISNUMBER($B16),$B16&gt;=0,ISNUMBER($C16),$C16&gt;=1,$C16&lt;=31,$C16=INT($C16),ISNUMBER(Setup!$B$5)),IF(AND(DATE(YEAR(EDATE(DATE(YEAR(Setup!$B$5),MONTH(Setup!$B$5),1),2)),MONTH(EDATE(DATE(YEAR(Setup!$B$5),MONTH(Setup!$B$5),1),2)),MIN($C16,DAY(EOMONTH(EDATE(DATE(YEAR(Setup!$B$5),MONTH(Setup!$B$5),1),2),0))))&gt;=Setup!$B$5,DATE(YEAR(EDATE(DATE(YEAR(Setup!$B$5),MONTH(Setup!$B$5),1),2)),MONTH(EDATE(DATE(YEAR(Setup!$B$5),MONTH(Setup!$B$5),1),2)),MIN($C16,DAY(EOMONTH(EDATE(DATE(YEAR(Setup!$B$5),MONTH(Setup!$B$5),1),2),0))))&lt;=Setup!$B$11),DATE(YEAR(EDATE(DATE(YEAR(Setup!$B$5),MONTH(Setup!$B$5),1),2)),MONTH(EDATE(DATE(YEAR(Setup!$B$5),MONTH(Setup!$B$5),1),2)),MIN($C16,DAY(EOMONTH(EDATE(DATE(YEAR(Setup!$B$5),MONTH(Setup!$B$5),1),2),0)))),""),"")</f>
        <v/>
      </c>
      <c r="I114" s="35" t="str">
        <f>IF(AND($A16&lt;&gt;"",ISNUMBER($B16),$B16&gt;=0,ISNUMBER($C16),$C16&gt;=1,$C16&lt;=31,$C16=INT($C16),ISNUMBER(Setup!$B$5)),IF(AND(DATE(YEAR(EDATE(DATE(YEAR(Setup!$B$5),MONTH(Setup!$B$5),1),2)),MONTH(EDATE(DATE(YEAR(Setup!$B$5),MONTH(Setup!$B$5),1),2)),MIN($C16,DAY(EOMONTH(EDATE(DATE(YEAR(Setup!$B$5),MONTH(Setup!$B$5),1),2),0))))&gt;=Setup!$B$5,DATE(YEAR(EDATE(DATE(YEAR(Setup!$B$5),MONTH(Setup!$B$5),1),2)),MONTH(EDATE(DATE(YEAR(Setup!$B$5),MONTH(Setup!$B$5),1),2)),MIN($C16,DAY(EOMONTH(EDATE(DATE(YEAR(Setup!$B$5),MONTH(Setup!$B$5),1),2),0))))&lt;=Setup!$B$11),$B16,""),"")</f>
        <v/>
      </c>
      <c r="J114" s="24"/>
      <c r="K114" s="24"/>
      <c r="L114" s="24"/>
    </row>
    <row r="115" ht="20.25" customHeight="1">
      <c r="A115" s="24"/>
      <c r="B115" s="24"/>
      <c r="C115" s="24"/>
      <c r="D115" s="24"/>
      <c r="E115" s="24"/>
      <c r="F115" s="24"/>
      <c r="G115" s="24" t="str">
        <f>IF(AND($A16&lt;&gt;"",ISNUMBER($B16),$B16&gt;=0,ISNUMBER($C16),$C16&gt;=1,$C16&lt;=31,$C16=INT($C16),ISNUMBER(Setup!$B$5)),IF(AND(DATE(YEAR(EDATE(DATE(YEAR(Setup!$B$5),MONTH(Setup!$B$5),1),3)),MONTH(EDATE(DATE(YEAR(Setup!$B$5),MONTH(Setup!$B$5),1),3)),MIN($C16,DAY(EOMONTH(EDATE(DATE(YEAR(Setup!$B$5),MONTH(Setup!$B$5),1),3),0))))&gt;=Setup!$B$5,DATE(YEAR(EDATE(DATE(YEAR(Setup!$B$5),MONTH(Setup!$B$5),1),3)),MONTH(EDATE(DATE(YEAR(Setup!$B$5),MONTH(Setup!$B$5),1),3)),MIN($C16,DAY(EOMONTH(EDATE(DATE(YEAR(Setup!$B$5),MONTH(Setup!$B$5),1),3),0))))&lt;=Setup!$B$11),$A16,""),"")</f>
        <v/>
      </c>
      <c r="H115" s="32" t="str">
        <f>IF(AND($A16&lt;&gt;"",ISNUMBER($B16),$B16&gt;=0,ISNUMBER($C16),$C16&gt;=1,$C16&lt;=31,$C16=INT($C16),ISNUMBER(Setup!$B$5)),IF(AND(DATE(YEAR(EDATE(DATE(YEAR(Setup!$B$5),MONTH(Setup!$B$5),1),3)),MONTH(EDATE(DATE(YEAR(Setup!$B$5),MONTH(Setup!$B$5),1),3)),MIN($C16,DAY(EOMONTH(EDATE(DATE(YEAR(Setup!$B$5),MONTH(Setup!$B$5),1),3),0))))&gt;=Setup!$B$5,DATE(YEAR(EDATE(DATE(YEAR(Setup!$B$5),MONTH(Setup!$B$5),1),3)),MONTH(EDATE(DATE(YEAR(Setup!$B$5),MONTH(Setup!$B$5),1),3)),MIN($C16,DAY(EOMONTH(EDATE(DATE(YEAR(Setup!$B$5),MONTH(Setup!$B$5),1),3),0))))&lt;=Setup!$B$11),DATE(YEAR(EDATE(DATE(YEAR(Setup!$B$5),MONTH(Setup!$B$5),1),3)),MONTH(EDATE(DATE(YEAR(Setup!$B$5),MONTH(Setup!$B$5),1),3)),MIN($C16,DAY(EOMONTH(EDATE(DATE(YEAR(Setup!$B$5),MONTH(Setup!$B$5),1),3),0)))),""),"")</f>
        <v/>
      </c>
      <c r="I115" s="35" t="str">
        <f>IF(AND($A16&lt;&gt;"",ISNUMBER($B16),$B16&gt;=0,ISNUMBER($C16),$C16&gt;=1,$C16&lt;=31,$C16=INT($C16),ISNUMBER(Setup!$B$5)),IF(AND(DATE(YEAR(EDATE(DATE(YEAR(Setup!$B$5),MONTH(Setup!$B$5),1),3)),MONTH(EDATE(DATE(YEAR(Setup!$B$5),MONTH(Setup!$B$5),1),3)),MIN($C16,DAY(EOMONTH(EDATE(DATE(YEAR(Setup!$B$5),MONTH(Setup!$B$5),1),3),0))))&gt;=Setup!$B$5,DATE(YEAR(EDATE(DATE(YEAR(Setup!$B$5),MONTH(Setup!$B$5),1),3)),MONTH(EDATE(DATE(YEAR(Setup!$B$5),MONTH(Setup!$B$5),1),3)),MIN($C16,DAY(EOMONTH(EDATE(DATE(YEAR(Setup!$B$5),MONTH(Setup!$B$5),1),3),0))))&lt;=Setup!$B$11),$B16,""),"")</f>
        <v/>
      </c>
      <c r="J115" s="24"/>
      <c r="K115" s="24"/>
      <c r="L115" s="24"/>
    </row>
    <row r="116" ht="20.25" customHeight="1">
      <c r="A116" s="24"/>
      <c r="B116" s="24"/>
      <c r="C116" s="24"/>
      <c r="D116" s="24"/>
      <c r="E116" s="24"/>
      <c r="F116" s="24"/>
      <c r="G116" s="24" t="str">
        <f>IF(AND($A16&lt;&gt;"",ISNUMBER($B16),$B16&gt;=0,ISNUMBER($C16),$C16&gt;=1,$C16&lt;=31,$C16=INT($C16),ISNUMBER(Setup!$B$5)),IF(AND(DATE(YEAR(EDATE(DATE(YEAR(Setup!$B$5),MONTH(Setup!$B$5),1),4)),MONTH(EDATE(DATE(YEAR(Setup!$B$5),MONTH(Setup!$B$5),1),4)),MIN($C16,DAY(EOMONTH(EDATE(DATE(YEAR(Setup!$B$5),MONTH(Setup!$B$5),1),4),0))))&gt;=Setup!$B$5,DATE(YEAR(EDATE(DATE(YEAR(Setup!$B$5),MONTH(Setup!$B$5),1),4)),MONTH(EDATE(DATE(YEAR(Setup!$B$5),MONTH(Setup!$B$5),1),4)),MIN($C16,DAY(EOMONTH(EDATE(DATE(YEAR(Setup!$B$5),MONTH(Setup!$B$5),1),4),0))))&lt;=Setup!$B$11),$A16,""),"")</f>
        <v/>
      </c>
      <c r="H116" s="32" t="str">
        <f>IF(AND($A16&lt;&gt;"",ISNUMBER($B16),$B16&gt;=0,ISNUMBER($C16),$C16&gt;=1,$C16&lt;=31,$C16=INT($C16),ISNUMBER(Setup!$B$5)),IF(AND(DATE(YEAR(EDATE(DATE(YEAR(Setup!$B$5),MONTH(Setup!$B$5),1),4)),MONTH(EDATE(DATE(YEAR(Setup!$B$5),MONTH(Setup!$B$5),1),4)),MIN($C16,DAY(EOMONTH(EDATE(DATE(YEAR(Setup!$B$5),MONTH(Setup!$B$5),1),4),0))))&gt;=Setup!$B$5,DATE(YEAR(EDATE(DATE(YEAR(Setup!$B$5),MONTH(Setup!$B$5),1),4)),MONTH(EDATE(DATE(YEAR(Setup!$B$5),MONTH(Setup!$B$5),1),4)),MIN($C16,DAY(EOMONTH(EDATE(DATE(YEAR(Setup!$B$5),MONTH(Setup!$B$5),1),4),0))))&lt;=Setup!$B$11),DATE(YEAR(EDATE(DATE(YEAR(Setup!$B$5),MONTH(Setup!$B$5),1),4)),MONTH(EDATE(DATE(YEAR(Setup!$B$5),MONTH(Setup!$B$5),1),4)),MIN($C16,DAY(EOMONTH(EDATE(DATE(YEAR(Setup!$B$5),MONTH(Setup!$B$5),1),4),0)))),""),"")</f>
        <v/>
      </c>
      <c r="I116" s="35" t="str">
        <f>IF(AND($A16&lt;&gt;"",ISNUMBER($B16),$B16&gt;=0,ISNUMBER($C16),$C16&gt;=1,$C16&lt;=31,$C16=INT($C16),ISNUMBER(Setup!$B$5)),IF(AND(DATE(YEAR(EDATE(DATE(YEAR(Setup!$B$5),MONTH(Setup!$B$5),1),4)),MONTH(EDATE(DATE(YEAR(Setup!$B$5),MONTH(Setup!$B$5),1),4)),MIN($C16,DAY(EOMONTH(EDATE(DATE(YEAR(Setup!$B$5),MONTH(Setup!$B$5),1),4),0))))&gt;=Setup!$B$5,DATE(YEAR(EDATE(DATE(YEAR(Setup!$B$5),MONTH(Setup!$B$5),1),4)),MONTH(EDATE(DATE(YEAR(Setup!$B$5),MONTH(Setup!$B$5),1),4)),MIN($C16,DAY(EOMONTH(EDATE(DATE(YEAR(Setup!$B$5),MONTH(Setup!$B$5),1),4),0))))&lt;=Setup!$B$11),$B16,""),"")</f>
        <v/>
      </c>
      <c r="J116" s="24"/>
      <c r="K116" s="24"/>
      <c r="L116" s="24"/>
    </row>
    <row r="117" ht="20.25" customHeight="1">
      <c r="A117" s="24"/>
      <c r="B117" s="24"/>
      <c r="C117" s="24"/>
      <c r="D117" s="24"/>
      <c r="E117" s="24"/>
      <c r="F117" s="24"/>
      <c r="G117" s="24" t="str">
        <f>IF(AND($A16&lt;&gt;"",ISNUMBER($B16),$B16&gt;=0,ISNUMBER($C16),$C16&gt;=1,$C16&lt;=31,$C16=INT($C16),ISNUMBER(Setup!$B$5)),IF(AND(DATE(YEAR(EDATE(DATE(YEAR(Setup!$B$5),MONTH(Setup!$B$5),1),5)),MONTH(EDATE(DATE(YEAR(Setup!$B$5),MONTH(Setup!$B$5),1),5)),MIN($C16,DAY(EOMONTH(EDATE(DATE(YEAR(Setup!$B$5),MONTH(Setup!$B$5),1),5),0))))&gt;=Setup!$B$5,DATE(YEAR(EDATE(DATE(YEAR(Setup!$B$5),MONTH(Setup!$B$5),1),5)),MONTH(EDATE(DATE(YEAR(Setup!$B$5),MONTH(Setup!$B$5),1),5)),MIN($C16,DAY(EOMONTH(EDATE(DATE(YEAR(Setup!$B$5),MONTH(Setup!$B$5),1),5),0))))&lt;=Setup!$B$11),$A16,""),"")</f>
        <v/>
      </c>
      <c r="H117" s="32" t="str">
        <f>IF(AND($A16&lt;&gt;"",ISNUMBER($B16),$B16&gt;=0,ISNUMBER($C16),$C16&gt;=1,$C16&lt;=31,$C16=INT($C16),ISNUMBER(Setup!$B$5)),IF(AND(DATE(YEAR(EDATE(DATE(YEAR(Setup!$B$5),MONTH(Setup!$B$5),1),5)),MONTH(EDATE(DATE(YEAR(Setup!$B$5),MONTH(Setup!$B$5),1),5)),MIN($C16,DAY(EOMONTH(EDATE(DATE(YEAR(Setup!$B$5),MONTH(Setup!$B$5),1),5),0))))&gt;=Setup!$B$5,DATE(YEAR(EDATE(DATE(YEAR(Setup!$B$5),MONTH(Setup!$B$5),1),5)),MONTH(EDATE(DATE(YEAR(Setup!$B$5),MONTH(Setup!$B$5),1),5)),MIN($C16,DAY(EOMONTH(EDATE(DATE(YEAR(Setup!$B$5),MONTH(Setup!$B$5),1),5),0))))&lt;=Setup!$B$11),DATE(YEAR(EDATE(DATE(YEAR(Setup!$B$5),MONTH(Setup!$B$5),1),5)),MONTH(EDATE(DATE(YEAR(Setup!$B$5),MONTH(Setup!$B$5),1),5)),MIN($C16,DAY(EOMONTH(EDATE(DATE(YEAR(Setup!$B$5),MONTH(Setup!$B$5),1),5),0)))),""),"")</f>
        <v/>
      </c>
      <c r="I117" s="35" t="str">
        <f>IF(AND($A16&lt;&gt;"",ISNUMBER($B16),$B16&gt;=0,ISNUMBER($C16),$C16&gt;=1,$C16&lt;=31,$C16=INT($C16),ISNUMBER(Setup!$B$5)),IF(AND(DATE(YEAR(EDATE(DATE(YEAR(Setup!$B$5),MONTH(Setup!$B$5),1),5)),MONTH(EDATE(DATE(YEAR(Setup!$B$5),MONTH(Setup!$B$5),1),5)),MIN($C16,DAY(EOMONTH(EDATE(DATE(YEAR(Setup!$B$5),MONTH(Setup!$B$5),1),5),0))))&gt;=Setup!$B$5,DATE(YEAR(EDATE(DATE(YEAR(Setup!$B$5),MONTH(Setup!$B$5),1),5)),MONTH(EDATE(DATE(YEAR(Setup!$B$5),MONTH(Setup!$B$5),1),5)),MIN($C16,DAY(EOMONTH(EDATE(DATE(YEAR(Setup!$B$5),MONTH(Setup!$B$5),1),5),0))))&lt;=Setup!$B$11),$B16,""),"")</f>
        <v/>
      </c>
      <c r="J117" s="24"/>
      <c r="K117" s="24"/>
      <c r="L117" s="24"/>
    </row>
    <row r="118" ht="20.25" customHeight="1">
      <c r="A118" s="24"/>
      <c r="B118" s="24"/>
      <c r="C118" s="24"/>
      <c r="D118" s="24"/>
      <c r="E118" s="24"/>
      <c r="F118" s="24"/>
      <c r="G118" s="24" t="str">
        <f>IF(AND($A16&lt;&gt;"",ISNUMBER($B16),$B16&gt;=0,ISNUMBER($C16),$C16&gt;=1,$C16&lt;=31,$C16=INT($C16),ISNUMBER(Setup!$B$5)),IF(AND(DATE(YEAR(EDATE(DATE(YEAR(Setup!$B$5),MONTH(Setup!$B$5),1),6)),MONTH(EDATE(DATE(YEAR(Setup!$B$5),MONTH(Setup!$B$5),1),6)),MIN($C16,DAY(EOMONTH(EDATE(DATE(YEAR(Setup!$B$5),MONTH(Setup!$B$5),1),6),0))))&gt;=Setup!$B$5,DATE(YEAR(EDATE(DATE(YEAR(Setup!$B$5),MONTH(Setup!$B$5),1),6)),MONTH(EDATE(DATE(YEAR(Setup!$B$5),MONTH(Setup!$B$5),1),6)),MIN($C16,DAY(EOMONTH(EDATE(DATE(YEAR(Setup!$B$5),MONTH(Setup!$B$5),1),6),0))))&lt;=Setup!$B$11),$A16,""),"")</f>
        <v/>
      </c>
      <c r="H118" s="32" t="str">
        <f>IF(AND($A16&lt;&gt;"",ISNUMBER($B16),$B16&gt;=0,ISNUMBER($C16),$C16&gt;=1,$C16&lt;=31,$C16=INT($C16),ISNUMBER(Setup!$B$5)),IF(AND(DATE(YEAR(EDATE(DATE(YEAR(Setup!$B$5),MONTH(Setup!$B$5),1),6)),MONTH(EDATE(DATE(YEAR(Setup!$B$5),MONTH(Setup!$B$5),1),6)),MIN($C16,DAY(EOMONTH(EDATE(DATE(YEAR(Setup!$B$5),MONTH(Setup!$B$5),1),6),0))))&gt;=Setup!$B$5,DATE(YEAR(EDATE(DATE(YEAR(Setup!$B$5),MONTH(Setup!$B$5),1),6)),MONTH(EDATE(DATE(YEAR(Setup!$B$5),MONTH(Setup!$B$5),1),6)),MIN($C16,DAY(EOMONTH(EDATE(DATE(YEAR(Setup!$B$5),MONTH(Setup!$B$5),1),6),0))))&lt;=Setup!$B$11),DATE(YEAR(EDATE(DATE(YEAR(Setup!$B$5),MONTH(Setup!$B$5),1),6)),MONTH(EDATE(DATE(YEAR(Setup!$B$5),MONTH(Setup!$B$5),1),6)),MIN($C16,DAY(EOMONTH(EDATE(DATE(YEAR(Setup!$B$5),MONTH(Setup!$B$5),1),6),0)))),""),"")</f>
        <v/>
      </c>
      <c r="I118" s="35" t="str">
        <f>IF(AND($A16&lt;&gt;"",ISNUMBER($B16),$B16&gt;=0,ISNUMBER($C16),$C16&gt;=1,$C16&lt;=31,$C16=INT($C16),ISNUMBER(Setup!$B$5)),IF(AND(DATE(YEAR(EDATE(DATE(YEAR(Setup!$B$5),MONTH(Setup!$B$5),1),6)),MONTH(EDATE(DATE(YEAR(Setup!$B$5),MONTH(Setup!$B$5),1),6)),MIN($C16,DAY(EOMONTH(EDATE(DATE(YEAR(Setup!$B$5),MONTH(Setup!$B$5),1),6),0))))&gt;=Setup!$B$5,DATE(YEAR(EDATE(DATE(YEAR(Setup!$B$5),MONTH(Setup!$B$5),1),6)),MONTH(EDATE(DATE(YEAR(Setup!$B$5),MONTH(Setup!$B$5),1),6)),MIN($C16,DAY(EOMONTH(EDATE(DATE(YEAR(Setup!$B$5),MONTH(Setup!$B$5),1),6),0))))&lt;=Setup!$B$11),$B16,""),"")</f>
        <v/>
      </c>
      <c r="J118" s="24"/>
      <c r="K118" s="24"/>
      <c r="L118" s="24"/>
    </row>
    <row r="119" ht="20.25" customHeight="1">
      <c r="A119" s="24"/>
      <c r="B119" s="24"/>
      <c r="C119" s="24"/>
      <c r="D119" s="24"/>
      <c r="E119" s="24"/>
      <c r="F119" s="24"/>
      <c r="G119" s="24" t="str">
        <f>IF(AND($A16&lt;&gt;"",ISNUMBER($B16),$B16&gt;=0,ISNUMBER($C16),$C16&gt;=1,$C16&lt;=31,$C16=INT($C16),ISNUMBER(Setup!$B$5)),IF(AND(DATE(YEAR(EDATE(DATE(YEAR(Setup!$B$5),MONTH(Setup!$B$5),1),7)),MONTH(EDATE(DATE(YEAR(Setup!$B$5),MONTH(Setup!$B$5),1),7)),MIN($C16,DAY(EOMONTH(EDATE(DATE(YEAR(Setup!$B$5),MONTH(Setup!$B$5),1),7),0))))&gt;=Setup!$B$5,DATE(YEAR(EDATE(DATE(YEAR(Setup!$B$5),MONTH(Setup!$B$5),1),7)),MONTH(EDATE(DATE(YEAR(Setup!$B$5),MONTH(Setup!$B$5),1),7)),MIN($C16,DAY(EOMONTH(EDATE(DATE(YEAR(Setup!$B$5),MONTH(Setup!$B$5),1),7),0))))&lt;=Setup!$B$11),$A16,""),"")</f>
        <v/>
      </c>
      <c r="H119" s="32" t="str">
        <f>IF(AND($A16&lt;&gt;"",ISNUMBER($B16),$B16&gt;=0,ISNUMBER($C16),$C16&gt;=1,$C16&lt;=31,$C16=INT($C16),ISNUMBER(Setup!$B$5)),IF(AND(DATE(YEAR(EDATE(DATE(YEAR(Setup!$B$5),MONTH(Setup!$B$5),1),7)),MONTH(EDATE(DATE(YEAR(Setup!$B$5),MONTH(Setup!$B$5),1),7)),MIN($C16,DAY(EOMONTH(EDATE(DATE(YEAR(Setup!$B$5),MONTH(Setup!$B$5),1),7),0))))&gt;=Setup!$B$5,DATE(YEAR(EDATE(DATE(YEAR(Setup!$B$5),MONTH(Setup!$B$5),1),7)),MONTH(EDATE(DATE(YEAR(Setup!$B$5),MONTH(Setup!$B$5),1),7)),MIN($C16,DAY(EOMONTH(EDATE(DATE(YEAR(Setup!$B$5),MONTH(Setup!$B$5),1),7),0))))&lt;=Setup!$B$11),DATE(YEAR(EDATE(DATE(YEAR(Setup!$B$5),MONTH(Setup!$B$5),1),7)),MONTH(EDATE(DATE(YEAR(Setup!$B$5),MONTH(Setup!$B$5),1),7)),MIN($C16,DAY(EOMONTH(EDATE(DATE(YEAR(Setup!$B$5),MONTH(Setup!$B$5),1),7),0)))),""),"")</f>
        <v/>
      </c>
      <c r="I119" s="35" t="str">
        <f>IF(AND($A16&lt;&gt;"",ISNUMBER($B16),$B16&gt;=0,ISNUMBER($C16),$C16&gt;=1,$C16&lt;=31,$C16=INT($C16),ISNUMBER(Setup!$B$5)),IF(AND(DATE(YEAR(EDATE(DATE(YEAR(Setup!$B$5),MONTH(Setup!$B$5),1),7)),MONTH(EDATE(DATE(YEAR(Setup!$B$5),MONTH(Setup!$B$5),1),7)),MIN($C16,DAY(EOMONTH(EDATE(DATE(YEAR(Setup!$B$5),MONTH(Setup!$B$5),1),7),0))))&gt;=Setup!$B$5,DATE(YEAR(EDATE(DATE(YEAR(Setup!$B$5),MONTH(Setup!$B$5),1),7)),MONTH(EDATE(DATE(YEAR(Setup!$B$5),MONTH(Setup!$B$5),1),7)),MIN($C16,DAY(EOMONTH(EDATE(DATE(YEAR(Setup!$B$5),MONTH(Setup!$B$5),1),7),0))))&lt;=Setup!$B$11),$B16,""),"")</f>
        <v/>
      </c>
      <c r="J119" s="24"/>
      <c r="K119" s="24"/>
      <c r="L119" s="24"/>
    </row>
    <row r="120" ht="20.25" customHeight="1">
      <c r="A120" s="24"/>
      <c r="B120" s="24"/>
      <c r="C120" s="24"/>
      <c r="D120" s="24"/>
      <c r="E120" s="24"/>
      <c r="F120" s="24"/>
      <c r="G120" s="24" t="str">
        <f>IF(AND($A16&lt;&gt;"",ISNUMBER($B16),$B16&gt;=0,ISNUMBER($C16),$C16&gt;=1,$C16&lt;=31,$C16=INT($C16),ISNUMBER(Setup!$B$5)),IF(AND(DATE(YEAR(EDATE(DATE(YEAR(Setup!$B$5),MONTH(Setup!$B$5),1),8)),MONTH(EDATE(DATE(YEAR(Setup!$B$5),MONTH(Setup!$B$5),1),8)),MIN($C16,DAY(EOMONTH(EDATE(DATE(YEAR(Setup!$B$5),MONTH(Setup!$B$5),1),8),0))))&gt;=Setup!$B$5,DATE(YEAR(EDATE(DATE(YEAR(Setup!$B$5),MONTH(Setup!$B$5),1),8)),MONTH(EDATE(DATE(YEAR(Setup!$B$5),MONTH(Setup!$B$5),1),8)),MIN($C16,DAY(EOMONTH(EDATE(DATE(YEAR(Setup!$B$5),MONTH(Setup!$B$5),1),8),0))))&lt;=Setup!$B$11),$A16,""),"")</f>
        <v/>
      </c>
      <c r="H120" s="32" t="str">
        <f>IF(AND($A16&lt;&gt;"",ISNUMBER($B16),$B16&gt;=0,ISNUMBER($C16),$C16&gt;=1,$C16&lt;=31,$C16=INT($C16),ISNUMBER(Setup!$B$5)),IF(AND(DATE(YEAR(EDATE(DATE(YEAR(Setup!$B$5),MONTH(Setup!$B$5),1),8)),MONTH(EDATE(DATE(YEAR(Setup!$B$5),MONTH(Setup!$B$5),1),8)),MIN($C16,DAY(EOMONTH(EDATE(DATE(YEAR(Setup!$B$5),MONTH(Setup!$B$5),1),8),0))))&gt;=Setup!$B$5,DATE(YEAR(EDATE(DATE(YEAR(Setup!$B$5),MONTH(Setup!$B$5),1),8)),MONTH(EDATE(DATE(YEAR(Setup!$B$5),MONTH(Setup!$B$5),1),8)),MIN($C16,DAY(EOMONTH(EDATE(DATE(YEAR(Setup!$B$5),MONTH(Setup!$B$5),1),8),0))))&lt;=Setup!$B$11),DATE(YEAR(EDATE(DATE(YEAR(Setup!$B$5),MONTH(Setup!$B$5),1),8)),MONTH(EDATE(DATE(YEAR(Setup!$B$5),MONTH(Setup!$B$5),1),8)),MIN($C16,DAY(EOMONTH(EDATE(DATE(YEAR(Setup!$B$5),MONTH(Setup!$B$5),1),8),0)))),""),"")</f>
        <v/>
      </c>
      <c r="I120" s="35" t="str">
        <f>IF(AND($A16&lt;&gt;"",ISNUMBER($B16),$B16&gt;=0,ISNUMBER($C16),$C16&gt;=1,$C16&lt;=31,$C16=INT($C16),ISNUMBER(Setup!$B$5)),IF(AND(DATE(YEAR(EDATE(DATE(YEAR(Setup!$B$5),MONTH(Setup!$B$5),1),8)),MONTH(EDATE(DATE(YEAR(Setup!$B$5),MONTH(Setup!$B$5),1),8)),MIN($C16,DAY(EOMONTH(EDATE(DATE(YEAR(Setup!$B$5),MONTH(Setup!$B$5),1),8),0))))&gt;=Setup!$B$5,DATE(YEAR(EDATE(DATE(YEAR(Setup!$B$5),MONTH(Setup!$B$5),1),8)),MONTH(EDATE(DATE(YEAR(Setup!$B$5),MONTH(Setup!$B$5),1),8)),MIN($C16,DAY(EOMONTH(EDATE(DATE(YEAR(Setup!$B$5),MONTH(Setup!$B$5),1),8),0))))&lt;=Setup!$B$11),$B16,""),"")</f>
        <v/>
      </c>
      <c r="J120" s="24"/>
      <c r="K120" s="24"/>
      <c r="L120" s="24"/>
    </row>
    <row r="121" ht="20.25" customHeight="1">
      <c r="A121" s="24"/>
      <c r="B121" s="24"/>
      <c r="C121" s="24"/>
      <c r="D121" s="24"/>
      <c r="E121" s="24"/>
      <c r="F121" s="24"/>
      <c r="G121" s="24" t="str">
        <f>IF(AND($A16&lt;&gt;"",ISNUMBER($B16),$B16&gt;=0,ISNUMBER($C16),$C16&gt;=1,$C16&lt;=31,$C16=INT($C16),ISNUMBER(Setup!$B$5)),IF(AND(DATE(YEAR(EDATE(DATE(YEAR(Setup!$B$5),MONTH(Setup!$B$5),1),9)),MONTH(EDATE(DATE(YEAR(Setup!$B$5),MONTH(Setup!$B$5),1),9)),MIN($C16,DAY(EOMONTH(EDATE(DATE(YEAR(Setup!$B$5),MONTH(Setup!$B$5),1),9),0))))&gt;=Setup!$B$5,DATE(YEAR(EDATE(DATE(YEAR(Setup!$B$5),MONTH(Setup!$B$5),1),9)),MONTH(EDATE(DATE(YEAR(Setup!$B$5),MONTH(Setup!$B$5),1),9)),MIN($C16,DAY(EOMONTH(EDATE(DATE(YEAR(Setup!$B$5),MONTH(Setup!$B$5),1),9),0))))&lt;=Setup!$B$11),$A16,""),"")</f>
        <v/>
      </c>
      <c r="H121" s="32" t="str">
        <f>IF(AND($A16&lt;&gt;"",ISNUMBER($B16),$B16&gt;=0,ISNUMBER($C16),$C16&gt;=1,$C16&lt;=31,$C16=INT($C16),ISNUMBER(Setup!$B$5)),IF(AND(DATE(YEAR(EDATE(DATE(YEAR(Setup!$B$5),MONTH(Setup!$B$5),1),9)),MONTH(EDATE(DATE(YEAR(Setup!$B$5),MONTH(Setup!$B$5),1),9)),MIN($C16,DAY(EOMONTH(EDATE(DATE(YEAR(Setup!$B$5),MONTH(Setup!$B$5),1),9),0))))&gt;=Setup!$B$5,DATE(YEAR(EDATE(DATE(YEAR(Setup!$B$5),MONTH(Setup!$B$5),1),9)),MONTH(EDATE(DATE(YEAR(Setup!$B$5),MONTH(Setup!$B$5),1),9)),MIN($C16,DAY(EOMONTH(EDATE(DATE(YEAR(Setup!$B$5),MONTH(Setup!$B$5),1),9),0))))&lt;=Setup!$B$11),DATE(YEAR(EDATE(DATE(YEAR(Setup!$B$5),MONTH(Setup!$B$5),1),9)),MONTH(EDATE(DATE(YEAR(Setup!$B$5),MONTH(Setup!$B$5),1),9)),MIN($C16,DAY(EOMONTH(EDATE(DATE(YEAR(Setup!$B$5),MONTH(Setup!$B$5),1),9),0)))),""),"")</f>
        <v/>
      </c>
      <c r="I121" s="35" t="str">
        <f>IF(AND($A16&lt;&gt;"",ISNUMBER($B16),$B16&gt;=0,ISNUMBER($C16),$C16&gt;=1,$C16&lt;=31,$C16=INT($C16),ISNUMBER(Setup!$B$5)),IF(AND(DATE(YEAR(EDATE(DATE(YEAR(Setup!$B$5),MONTH(Setup!$B$5),1),9)),MONTH(EDATE(DATE(YEAR(Setup!$B$5),MONTH(Setup!$B$5),1),9)),MIN($C16,DAY(EOMONTH(EDATE(DATE(YEAR(Setup!$B$5),MONTH(Setup!$B$5),1),9),0))))&gt;=Setup!$B$5,DATE(YEAR(EDATE(DATE(YEAR(Setup!$B$5),MONTH(Setup!$B$5),1),9)),MONTH(EDATE(DATE(YEAR(Setup!$B$5),MONTH(Setup!$B$5),1),9)),MIN($C16,DAY(EOMONTH(EDATE(DATE(YEAR(Setup!$B$5),MONTH(Setup!$B$5),1),9),0))))&lt;=Setup!$B$11),$B16,""),"")</f>
        <v/>
      </c>
      <c r="J121" s="24"/>
      <c r="K121" s="24"/>
      <c r="L121" s="24"/>
    </row>
    <row r="122" ht="20.25" customHeight="1">
      <c r="A122" s="24"/>
      <c r="B122" s="24"/>
      <c r="C122" s="24"/>
      <c r="D122" s="24"/>
      <c r="E122" s="24"/>
      <c r="F122" s="24"/>
      <c r="G122" s="24" t="str">
        <f>IF(AND($A16&lt;&gt;"",ISNUMBER($B16),$B16&gt;=0,ISNUMBER($C16),$C16&gt;=1,$C16&lt;=31,$C16=INT($C16),ISNUMBER(Setup!$B$5)),IF(AND(DATE(YEAR(EDATE(DATE(YEAR(Setup!$B$5),MONTH(Setup!$B$5),1),10)),MONTH(EDATE(DATE(YEAR(Setup!$B$5),MONTH(Setup!$B$5),1),10)),MIN($C16,DAY(EOMONTH(EDATE(DATE(YEAR(Setup!$B$5),MONTH(Setup!$B$5),1),10),0))))&gt;=Setup!$B$5,DATE(YEAR(EDATE(DATE(YEAR(Setup!$B$5),MONTH(Setup!$B$5),1),10)),MONTH(EDATE(DATE(YEAR(Setup!$B$5),MONTH(Setup!$B$5),1),10)),MIN($C16,DAY(EOMONTH(EDATE(DATE(YEAR(Setup!$B$5),MONTH(Setup!$B$5),1),10),0))))&lt;=Setup!$B$11),$A16,""),"")</f>
        <v/>
      </c>
      <c r="H122" s="32" t="str">
        <f>IF(AND($A16&lt;&gt;"",ISNUMBER($B16),$B16&gt;=0,ISNUMBER($C16),$C16&gt;=1,$C16&lt;=31,$C16=INT($C16),ISNUMBER(Setup!$B$5)),IF(AND(DATE(YEAR(EDATE(DATE(YEAR(Setup!$B$5),MONTH(Setup!$B$5),1),10)),MONTH(EDATE(DATE(YEAR(Setup!$B$5),MONTH(Setup!$B$5),1),10)),MIN($C16,DAY(EOMONTH(EDATE(DATE(YEAR(Setup!$B$5),MONTH(Setup!$B$5),1),10),0))))&gt;=Setup!$B$5,DATE(YEAR(EDATE(DATE(YEAR(Setup!$B$5),MONTH(Setup!$B$5),1),10)),MONTH(EDATE(DATE(YEAR(Setup!$B$5),MONTH(Setup!$B$5),1),10)),MIN($C16,DAY(EOMONTH(EDATE(DATE(YEAR(Setup!$B$5),MONTH(Setup!$B$5),1),10),0))))&lt;=Setup!$B$11),DATE(YEAR(EDATE(DATE(YEAR(Setup!$B$5),MONTH(Setup!$B$5),1),10)),MONTH(EDATE(DATE(YEAR(Setup!$B$5),MONTH(Setup!$B$5),1),10)),MIN($C16,DAY(EOMONTH(EDATE(DATE(YEAR(Setup!$B$5),MONTH(Setup!$B$5),1),10),0)))),""),"")</f>
        <v/>
      </c>
      <c r="I122" s="35" t="str">
        <f>IF(AND($A16&lt;&gt;"",ISNUMBER($B16),$B16&gt;=0,ISNUMBER($C16),$C16&gt;=1,$C16&lt;=31,$C16=INT($C16),ISNUMBER(Setup!$B$5)),IF(AND(DATE(YEAR(EDATE(DATE(YEAR(Setup!$B$5),MONTH(Setup!$B$5),1),10)),MONTH(EDATE(DATE(YEAR(Setup!$B$5),MONTH(Setup!$B$5),1),10)),MIN($C16,DAY(EOMONTH(EDATE(DATE(YEAR(Setup!$B$5),MONTH(Setup!$B$5),1),10),0))))&gt;=Setup!$B$5,DATE(YEAR(EDATE(DATE(YEAR(Setup!$B$5),MONTH(Setup!$B$5),1),10)),MONTH(EDATE(DATE(YEAR(Setup!$B$5),MONTH(Setup!$B$5),1),10)),MIN($C16,DAY(EOMONTH(EDATE(DATE(YEAR(Setup!$B$5),MONTH(Setup!$B$5),1),10),0))))&lt;=Setup!$B$11),$B16,""),"")</f>
        <v/>
      </c>
      <c r="J122" s="24"/>
      <c r="K122" s="24"/>
      <c r="L122" s="24"/>
    </row>
    <row r="123" ht="20.25" customHeight="1">
      <c r="A123" s="24"/>
      <c r="B123" s="24"/>
      <c r="C123" s="24"/>
      <c r="D123" s="24"/>
      <c r="E123" s="24"/>
      <c r="F123" s="24"/>
      <c r="G123" s="24" t="str">
        <f>IF(AND($A16&lt;&gt;"",ISNUMBER($B16),$B16&gt;=0,ISNUMBER($C16),$C16&gt;=1,$C16&lt;=31,$C16=INT($C16),ISNUMBER(Setup!$B$5)),IF(AND(DATE(YEAR(EDATE(DATE(YEAR(Setup!$B$5),MONTH(Setup!$B$5),1),11)),MONTH(EDATE(DATE(YEAR(Setup!$B$5),MONTH(Setup!$B$5),1),11)),MIN($C16,DAY(EOMONTH(EDATE(DATE(YEAR(Setup!$B$5),MONTH(Setup!$B$5),1),11),0))))&gt;=Setup!$B$5,DATE(YEAR(EDATE(DATE(YEAR(Setup!$B$5),MONTH(Setup!$B$5),1),11)),MONTH(EDATE(DATE(YEAR(Setup!$B$5),MONTH(Setup!$B$5),1),11)),MIN($C16,DAY(EOMONTH(EDATE(DATE(YEAR(Setup!$B$5),MONTH(Setup!$B$5),1),11),0))))&lt;=Setup!$B$11),$A16,""),"")</f>
        <v/>
      </c>
      <c r="H123" s="32" t="str">
        <f>IF(AND($A16&lt;&gt;"",ISNUMBER($B16),$B16&gt;=0,ISNUMBER($C16),$C16&gt;=1,$C16&lt;=31,$C16=INT($C16),ISNUMBER(Setup!$B$5)),IF(AND(DATE(YEAR(EDATE(DATE(YEAR(Setup!$B$5),MONTH(Setup!$B$5),1),11)),MONTH(EDATE(DATE(YEAR(Setup!$B$5),MONTH(Setup!$B$5),1),11)),MIN($C16,DAY(EOMONTH(EDATE(DATE(YEAR(Setup!$B$5),MONTH(Setup!$B$5),1),11),0))))&gt;=Setup!$B$5,DATE(YEAR(EDATE(DATE(YEAR(Setup!$B$5),MONTH(Setup!$B$5),1),11)),MONTH(EDATE(DATE(YEAR(Setup!$B$5),MONTH(Setup!$B$5),1),11)),MIN($C16,DAY(EOMONTH(EDATE(DATE(YEAR(Setup!$B$5),MONTH(Setup!$B$5),1),11),0))))&lt;=Setup!$B$11),DATE(YEAR(EDATE(DATE(YEAR(Setup!$B$5),MONTH(Setup!$B$5),1),11)),MONTH(EDATE(DATE(YEAR(Setup!$B$5),MONTH(Setup!$B$5),1),11)),MIN($C16,DAY(EOMONTH(EDATE(DATE(YEAR(Setup!$B$5),MONTH(Setup!$B$5),1),11),0)))),""),"")</f>
        <v/>
      </c>
      <c r="I123" s="35" t="str">
        <f>IF(AND($A16&lt;&gt;"",ISNUMBER($B16),$B16&gt;=0,ISNUMBER($C16),$C16&gt;=1,$C16&lt;=31,$C16=INT($C16),ISNUMBER(Setup!$B$5)),IF(AND(DATE(YEAR(EDATE(DATE(YEAR(Setup!$B$5),MONTH(Setup!$B$5),1),11)),MONTH(EDATE(DATE(YEAR(Setup!$B$5),MONTH(Setup!$B$5),1),11)),MIN($C16,DAY(EOMONTH(EDATE(DATE(YEAR(Setup!$B$5),MONTH(Setup!$B$5),1),11),0))))&gt;=Setup!$B$5,DATE(YEAR(EDATE(DATE(YEAR(Setup!$B$5),MONTH(Setup!$B$5),1),11)),MONTH(EDATE(DATE(YEAR(Setup!$B$5),MONTH(Setup!$B$5),1),11)),MIN($C16,DAY(EOMONTH(EDATE(DATE(YEAR(Setup!$B$5),MONTH(Setup!$B$5),1),11),0))))&lt;=Setup!$B$11),$B16,""),"")</f>
        <v/>
      </c>
      <c r="J123" s="24"/>
      <c r="K123" s="24"/>
      <c r="L123" s="24"/>
    </row>
    <row r="124" ht="20.25" customHeight="1">
      <c r="A124" s="24"/>
      <c r="B124" s="24"/>
      <c r="C124" s="24"/>
      <c r="D124" s="24"/>
      <c r="E124" s="24"/>
      <c r="F124" s="24"/>
      <c r="G124" s="24" t="str">
        <f>IF(AND($A16&lt;&gt;"",ISNUMBER($B16),$B16&gt;=0,ISNUMBER($C16),$C16&gt;=1,$C16&lt;=31,$C16=INT($C16),ISNUMBER(Setup!$B$5)),IF(AND(DATE(YEAR(EDATE(DATE(YEAR(Setup!$B$5),MONTH(Setup!$B$5),1),12)),MONTH(EDATE(DATE(YEAR(Setup!$B$5),MONTH(Setup!$B$5),1),12)),MIN($C16,DAY(EOMONTH(EDATE(DATE(YEAR(Setup!$B$5),MONTH(Setup!$B$5),1),12),0))))&gt;=Setup!$B$5,DATE(YEAR(EDATE(DATE(YEAR(Setup!$B$5),MONTH(Setup!$B$5),1),12)),MONTH(EDATE(DATE(YEAR(Setup!$B$5),MONTH(Setup!$B$5),1),12)),MIN($C16,DAY(EOMONTH(EDATE(DATE(YEAR(Setup!$B$5),MONTH(Setup!$B$5),1),12),0))))&lt;=Setup!$B$11),$A16,""),"")</f>
        <v/>
      </c>
      <c r="H124" s="32" t="str">
        <f>IF(AND($A16&lt;&gt;"",ISNUMBER($B16),$B16&gt;=0,ISNUMBER($C16),$C16&gt;=1,$C16&lt;=31,$C16=INT($C16),ISNUMBER(Setup!$B$5)),IF(AND(DATE(YEAR(EDATE(DATE(YEAR(Setup!$B$5),MONTH(Setup!$B$5),1),12)),MONTH(EDATE(DATE(YEAR(Setup!$B$5),MONTH(Setup!$B$5),1),12)),MIN($C16,DAY(EOMONTH(EDATE(DATE(YEAR(Setup!$B$5),MONTH(Setup!$B$5),1),12),0))))&gt;=Setup!$B$5,DATE(YEAR(EDATE(DATE(YEAR(Setup!$B$5),MONTH(Setup!$B$5),1),12)),MONTH(EDATE(DATE(YEAR(Setup!$B$5),MONTH(Setup!$B$5),1),12)),MIN($C16,DAY(EOMONTH(EDATE(DATE(YEAR(Setup!$B$5),MONTH(Setup!$B$5),1),12),0))))&lt;=Setup!$B$11),DATE(YEAR(EDATE(DATE(YEAR(Setup!$B$5),MONTH(Setup!$B$5),1),12)),MONTH(EDATE(DATE(YEAR(Setup!$B$5),MONTH(Setup!$B$5),1),12)),MIN($C16,DAY(EOMONTH(EDATE(DATE(YEAR(Setup!$B$5),MONTH(Setup!$B$5),1),12),0)))),""),"")</f>
        <v/>
      </c>
      <c r="I124" s="35" t="str">
        <f>IF(AND($A16&lt;&gt;"",ISNUMBER($B16),$B16&gt;=0,ISNUMBER($C16),$C16&gt;=1,$C16&lt;=31,$C16=INT($C16),ISNUMBER(Setup!$B$5)),IF(AND(DATE(YEAR(EDATE(DATE(YEAR(Setup!$B$5),MONTH(Setup!$B$5),1),12)),MONTH(EDATE(DATE(YEAR(Setup!$B$5),MONTH(Setup!$B$5),1),12)),MIN($C16,DAY(EOMONTH(EDATE(DATE(YEAR(Setup!$B$5),MONTH(Setup!$B$5),1),12),0))))&gt;=Setup!$B$5,DATE(YEAR(EDATE(DATE(YEAR(Setup!$B$5),MONTH(Setup!$B$5),1),12)),MONTH(EDATE(DATE(YEAR(Setup!$B$5),MONTH(Setup!$B$5),1),12)),MIN($C16,DAY(EOMONTH(EDATE(DATE(YEAR(Setup!$B$5),MONTH(Setup!$B$5),1),12),0))))&lt;=Setup!$B$11),$B16,""),"")</f>
        <v/>
      </c>
      <c r="J124" s="24"/>
      <c r="K124" s="24"/>
      <c r="L124" s="24"/>
    </row>
    <row r="125" ht="20.25" customHeight="1">
      <c r="A125" s="24"/>
      <c r="B125" s="24"/>
      <c r="C125" s="24"/>
      <c r="D125" s="24"/>
      <c r="E125" s="24"/>
      <c r="F125" s="24"/>
      <c r="G125" s="24" t="str">
        <f>IF(AND($A17&lt;&gt;"",ISNUMBER($B17),$B17&gt;=0,ISNUMBER($C17),$C17&gt;=1,$C17&lt;=31,$C17=INT($C17),ISNUMBER(Setup!$B$5)),IF(AND(DATE(YEAR(EDATE(DATE(YEAR(Setup!$B$5),MONTH(Setup!$B$5),1),0)),MONTH(EDATE(DATE(YEAR(Setup!$B$5),MONTH(Setup!$B$5),1),0)),MIN($C17,DAY(EOMONTH(EDATE(DATE(YEAR(Setup!$B$5),MONTH(Setup!$B$5),1),0),0))))&gt;=Setup!$B$5,DATE(YEAR(EDATE(DATE(YEAR(Setup!$B$5),MONTH(Setup!$B$5),1),0)),MONTH(EDATE(DATE(YEAR(Setup!$B$5),MONTH(Setup!$B$5),1),0)),MIN($C17,DAY(EOMONTH(EDATE(DATE(YEAR(Setup!$B$5),MONTH(Setup!$B$5),1),0),0))))&lt;=Setup!$B$11),$A17,""),"")</f>
        <v/>
      </c>
      <c r="H125" s="32" t="str">
        <f>IF(AND($A17&lt;&gt;"",ISNUMBER($B17),$B17&gt;=0,ISNUMBER($C17),$C17&gt;=1,$C17&lt;=31,$C17=INT($C17),ISNUMBER(Setup!$B$5)),IF(AND(DATE(YEAR(EDATE(DATE(YEAR(Setup!$B$5),MONTH(Setup!$B$5),1),0)),MONTH(EDATE(DATE(YEAR(Setup!$B$5),MONTH(Setup!$B$5),1),0)),MIN($C17,DAY(EOMONTH(EDATE(DATE(YEAR(Setup!$B$5),MONTH(Setup!$B$5),1),0),0))))&gt;=Setup!$B$5,DATE(YEAR(EDATE(DATE(YEAR(Setup!$B$5),MONTH(Setup!$B$5),1),0)),MONTH(EDATE(DATE(YEAR(Setup!$B$5),MONTH(Setup!$B$5),1),0)),MIN($C17,DAY(EOMONTH(EDATE(DATE(YEAR(Setup!$B$5),MONTH(Setup!$B$5),1),0),0))))&lt;=Setup!$B$11),DATE(YEAR(EDATE(DATE(YEAR(Setup!$B$5),MONTH(Setup!$B$5),1),0)),MONTH(EDATE(DATE(YEAR(Setup!$B$5),MONTH(Setup!$B$5),1),0)),MIN($C17,DAY(EOMONTH(EDATE(DATE(YEAR(Setup!$B$5),MONTH(Setup!$B$5),1),0),0)))),""),"")</f>
        <v/>
      </c>
      <c r="I125" s="35" t="str">
        <f>IF(AND($A17&lt;&gt;"",ISNUMBER($B17),$B17&gt;=0,ISNUMBER($C17),$C17&gt;=1,$C17&lt;=31,$C17=INT($C17),ISNUMBER(Setup!$B$5)),IF(AND(DATE(YEAR(EDATE(DATE(YEAR(Setup!$B$5),MONTH(Setup!$B$5),1),0)),MONTH(EDATE(DATE(YEAR(Setup!$B$5),MONTH(Setup!$B$5),1),0)),MIN($C17,DAY(EOMONTH(EDATE(DATE(YEAR(Setup!$B$5),MONTH(Setup!$B$5),1),0),0))))&gt;=Setup!$B$5,DATE(YEAR(EDATE(DATE(YEAR(Setup!$B$5),MONTH(Setup!$B$5),1),0)),MONTH(EDATE(DATE(YEAR(Setup!$B$5),MONTH(Setup!$B$5),1),0)),MIN($C17,DAY(EOMONTH(EDATE(DATE(YEAR(Setup!$B$5),MONTH(Setup!$B$5),1),0),0))))&lt;=Setup!$B$11),$B17,""),"")</f>
        <v/>
      </c>
      <c r="J125" s="24"/>
      <c r="K125" s="24"/>
      <c r="L125" s="24"/>
    </row>
    <row r="126" ht="20.25" customHeight="1">
      <c r="A126" s="24"/>
      <c r="B126" s="24"/>
      <c r="C126" s="24"/>
      <c r="D126" s="24"/>
      <c r="E126" s="24"/>
      <c r="F126" s="24"/>
      <c r="G126" s="24" t="str">
        <f>IF(AND($A17&lt;&gt;"",ISNUMBER($B17),$B17&gt;=0,ISNUMBER($C17),$C17&gt;=1,$C17&lt;=31,$C17=INT($C17),ISNUMBER(Setup!$B$5)),IF(AND(DATE(YEAR(EDATE(DATE(YEAR(Setup!$B$5),MONTH(Setup!$B$5),1),1)),MONTH(EDATE(DATE(YEAR(Setup!$B$5),MONTH(Setup!$B$5),1),1)),MIN($C17,DAY(EOMONTH(EDATE(DATE(YEAR(Setup!$B$5),MONTH(Setup!$B$5),1),1),0))))&gt;=Setup!$B$5,DATE(YEAR(EDATE(DATE(YEAR(Setup!$B$5),MONTH(Setup!$B$5),1),1)),MONTH(EDATE(DATE(YEAR(Setup!$B$5),MONTH(Setup!$B$5),1),1)),MIN($C17,DAY(EOMONTH(EDATE(DATE(YEAR(Setup!$B$5),MONTH(Setup!$B$5),1),1),0))))&lt;=Setup!$B$11),$A17,""),"")</f>
        <v/>
      </c>
      <c r="H126" s="32" t="str">
        <f>IF(AND($A17&lt;&gt;"",ISNUMBER($B17),$B17&gt;=0,ISNUMBER($C17),$C17&gt;=1,$C17&lt;=31,$C17=INT($C17),ISNUMBER(Setup!$B$5)),IF(AND(DATE(YEAR(EDATE(DATE(YEAR(Setup!$B$5),MONTH(Setup!$B$5),1),1)),MONTH(EDATE(DATE(YEAR(Setup!$B$5),MONTH(Setup!$B$5),1),1)),MIN($C17,DAY(EOMONTH(EDATE(DATE(YEAR(Setup!$B$5),MONTH(Setup!$B$5),1),1),0))))&gt;=Setup!$B$5,DATE(YEAR(EDATE(DATE(YEAR(Setup!$B$5),MONTH(Setup!$B$5),1),1)),MONTH(EDATE(DATE(YEAR(Setup!$B$5),MONTH(Setup!$B$5),1),1)),MIN($C17,DAY(EOMONTH(EDATE(DATE(YEAR(Setup!$B$5),MONTH(Setup!$B$5),1),1),0))))&lt;=Setup!$B$11),DATE(YEAR(EDATE(DATE(YEAR(Setup!$B$5),MONTH(Setup!$B$5),1),1)),MONTH(EDATE(DATE(YEAR(Setup!$B$5),MONTH(Setup!$B$5),1),1)),MIN($C17,DAY(EOMONTH(EDATE(DATE(YEAR(Setup!$B$5),MONTH(Setup!$B$5),1),1),0)))),""),"")</f>
        <v/>
      </c>
      <c r="I126" s="35" t="str">
        <f>IF(AND($A17&lt;&gt;"",ISNUMBER($B17),$B17&gt;=0,ISNUMBER($C17),$C17&gt;=1,$C17&lt;=31,$C17=INT($C17),ISNUMBER(Setup!$B$5)),IF(AND(DATE(YEAR(EDATE(DATE(YEAR(Setup!$B$5),MONTH(Setup!$B$5),1),1)),MONTH(EDATE(DATE(YEAR(Setup!$B$5),MONTH(Setup!$B$5),1),1)),MIN($C17,DAY(EOMONTH(EDATE(DATE(YEAR(Setup!$B$5),MONTH(Setup!$B$5),1),1),0))))&gt;=Setup!$B$5,DATE(YEAR(EDATE(DATE(YEAR(Setup!$B$5),MONTH(Setup!$B$5),1),1)),MONTH(EDATE(DATE(YEAR(Setup!$B$5),MONTH(Setup!$B$5),1),1)),MIN($C17,DAY(EOMONTH(EDATE(DATE(YEAR(Setup!$B$5),MONTH(Setup!$B$5),1),1),0))))&lt;=Setup!$B$11),$B17,""),"")</f>
        <v/>
      </c>
      <c r="J126" s="24"/>
      <c r="K126" s="24"/>
      <c r="L126" s="24"/>
    </row>
    <row r="127" ht="20.25" customHeight="1">
      <c r="A127" s="24"/>
      <c r="B127" s="24"/>
      <c r="C127" s="24"/>
      <c r="D127" s="24"/>
      <c r="E127" s="24"/>
      <c r="F127" s="24"/>
      <c r="G127" s="24" t="str">
        <f>IF(AND($A17&lt;&gt;"",ISNUMBER($B17),$B17&gt;=0,ISNUMBER($C17),$C17&gt;=1,$C17&lt;=31,$C17=INT($C17),ISNUMBER(Setup!$B$5)),IF(AND(DATE(YEAR(EDATE(DATE(YEAR(Setup!$B$5),MONTH(Setup!$B$5),1),2)),MONTH(EDATE(DATE(YEAR(Setup!$B$5),MONTH(Setup!$B$5),1),2)),MIN($C17,DAY(EOMONTH(EDATE(DATE(YEAR(Setup!$B$5),MONTH(Setup!$B$5),1),2),0))))&gt;=Setup!$B$5,DATE(YEAR(EDATE(DATE(YEAR(Setup!$B$5),MONTH(Setup!$B$5),1),2)),MONTH(EDATE(DATE(YEAR(Setup!$B$5),MONTH(Setup!$B$5),1),2)),MIN($C17,DAY(EOMONTH(EDATE(DATE(YEAR(Setup!$B$5),MONTH(Setup!$B$5),1),2),0))))&lt;=Setup!$B$11),$A17,""),"")</f>
        <v/>
      </c>
      <c r="H127" s="32" t="str">
        <f>IF(AND($A17&lt;&gt;"",ISNUMBER($B17),$B17&gt;=0,ISNUMBER($C17),$C17&gt;=1,$C17&lt;=31,$C17=INT($C17),ISNUMBER(Setup!$B$5)),IF(AND(DATE(YEAR(EDATE(DATE(YEAR(Setup!$B$5),MONTH(Setup!$B$5),1),2)),MONTH(EDATE(DATE(YEAR(Setup!$B$5),MONTH(Setup!$B$5),1),2)),MIN($C17,DAY(EOMONTH(EDATE(DATE(YEAR(Setup!$B$5),MONTH(Setup!$B$5),1),2),0))))&gt;=Setup!$B$5,DATE(YEAR(EDATE(DATE(YEAR(Setup!$B$5),MONTH(Setup!$B$5),1),2)),MONTH(EDATE(DATE(YEAR(Setup!$B$5),MONTH(Setup!$B$5),1),2)),MIN($C17,DAY(EOMONTH(EDATE(DATE(YEAR(Setup!$B$5),MONTH(Setup!$B$5),1),2),0))))&lt;=Setup!$B$11),DATE(YEAR(EDATE(DATE(YEAR(Setup!$B$5),MONTH(Setup!$B$5),1),2)),MONTH(EDATE(DATE(YEAR(Setup!$B$5),MONTH(Setup!$B$5),1),2)),MIN($C17,DAY(EOMONTH(EDATE(DATE(YEAR(Setup!$B$5),MONTH(Setup!$B$5),1),2),0)))),""),"")</f>
        <v/>
      </c>
      <c r="I127" s="35" t="str">
        <f>IF(AND($A17&lt;&gt;"",ISNUMBER($B17),$B17&gt;=0,ISNUMBER($C17),$C17&gt;=1,$C17&lt;=31,$C17=INT($C17),ISNUMBER(Setup!$B$5)),IF(AND(DATE(YEAR(EDATE(DATE(YEAR(Setup!$B$5),MONTH(Setup!$B$5),1),2)),MONTH(EDATE(DATE(YEAR(Setup!$B$5),MONTH(Setup!$B$5),1),2)),MIN($C17,DAY(EOMONTH(EDATE(DATE(YEAR(Setup!$B$5),MONTH(Setup!$B$5),1),2),0))))&gt;=Setup!$B$5,DATE(YEAR(EDATE(DATE(YEAR(Setup!$B$5),MONTH(Setup!$B$5),1),2)),MONTH(EDATE(DATE(YEAR(Setup!$B$5),MONTH(Setup!$B$5),1),2)),MIN($C17,DAY(EOMONTH(EDATE(DATE(YEAR(Setup!$B$5),MONTH(Setup!$B$5),1),2),0))))&lt;=Setup!$B$11),$B17,""),"")</f>
        <v/>
      </c>
      <c r="J127" s="24"/>
      <c r="K127" s="24"/>
      <c r="L127" s="24"/>
    </row>
    <row r="128" ht="20.25" customHeight="1">
      <c r="A128" s="24"/>
      <c r="B128" s="24"/>
      <c r="C128" s="24"/>
      <c r="D128" s="24"/>
      <c r="E128" s="24"/>
      <c r="F128" s="24"/>
      <c r="G128" s="24" t="str">
        <f>IF(AND($A17&lt;&gt;"",ISNUMBER($B17),$B17&gt;=0,ISNUMBER($C17),$C17&gt;=1,$C17&lt;=31,$C17=INT($C17),ISNUMBER(Setup!$B$5)),IF(AND(DATE(YEAR(EDATE(DATE(YEAR(Setup!$B$5),MONTH(Setup!$B$5),1),3)),MONTH(EDATE(DATE(YEAR(Setup!$B$5),MONTH(Setup!$B$5),1),3)),MIN($C17,DAY(EOMONTH(EDATE(DATE(YEAR(Setup!$B$5),MONTH(Setup!$B$5),1),3),0))))&gt;=Setup!$B$5,DATE(YEAR(EDATE(DATE(YEAR(Setup!$B$5),MONTH(Setup!$B$5),1),3)),MONTH(EDATE(DATE(YEAR(Setup!$B$5),MONTH(Setup!$B$5),1),3)),MIN($C17,DAY(EOMONTH(EDATE(DATE(YEAR(Setup!$B$5),MONTH(Setup!$B$5),1),3),0))))&lt;=Setup!$B$11),$A17,""),"")</f>
        <v/>
      </c>
      <c r="H128" s="32" t="str">
        <f>IF(AND($A17&lt;&gt;"",ISNUMBER($B17),$B17&gt;=0,ISNUMBER($C17),$C17&gt;=1,$C17&lt;=31,$C17=INT($C17),ISNUMBER(Setup!$B$5)),IF(AND(DATE(YEAR(EDATE(DATE(YEAR(Setup!$B$5),MONTH(Setup!$B$5),1),3)),MONTH(EDATE(DATE(YEAR(Setup!$B$5),MONTH(Setup!$B$5),1),3)),MIN($C17,DAY(EOMONTH(EDATE(DATE(YEAR(Setup!$B$5),MONTH(Setup!$B$5),1),3),0))))&gt;=Setup!$B$5,DATE(YEAR(EDATE(DATE(YEAR(Setup!$B$5),MONTH(Setup!$B$5),1),3)),MONTH(EDATE(DATE(YEAR(Setup!$B$5),MONTH(Setup!$B$5),1),3)),MIN($C17,DAY(EOMONTH(EDATE(DATE(YEAR(Setup!$B$5),MONTH(Setup!$B$5),1),3),0))))&lt;=Setup!$B$11),DATE(YEAR(EDATE(DATE(YEAR(Setup!$B$5),MONTH(Setup!$B$5),1),3)),MONTH(EDATE(DATE(YEAR(Setup!$B$5),MONTH(Setup!$B$5),1),3)),MIN($C17,DAY(EOMONTH(EDATE(DATE(YEAR(Setup!$B$5),MONTH(Setup!$B$5),1),3),0)))),""),"")</f>
        <v/>
      </c>
      <c r="I128" s="35" t="str">
        <f>IF(AND($A17&lt;&gt;"",ISNUMBER($B17),$B17&gt;=0,ISNUMBER($C17),$C17&gt;=1,$C17&lt;=31,$C17=INT($C17),ISNUMBER(Setup!$B$5)),IF(AND(DATE(YEAR(EDATE(DATE(YEAR(Setup!$B$5),MONTH(Setup!$B$5),1),3)),MONTH(EDATE(DATE(YEAR(Setup!$B$5),MONTH(Setup!$B$5),1),3)),MIN($C17,DAY(EOMONTH(EDATE(DATE(YEAR(Setup!$B$5),MONTH(Setup!$B$5),1),3),0))))&gt;=Setup!$B$5,DATE(YEAR(EDATE(DATE(YEAR(Setup!$B$5),MONTH(Setup!$B$5),1),3)),MONTH(EDATE(DATE(YEAR(Setup!$B$5),MONTH(Setup!$B$5),1),3)),MIN($C17,DAY(EOMONTH(EDATE(DATE(YEAR(Setup!$B$5),MONTH(Setup!$B$5),1),3),0))))&lt;=Setup!$B$11),$B17,""),"")</f>
        <v/>
      </c>
      <c r="J128" s="24"/>
      <c r="K128" s="24"/>
      <c r="L128" s="24"/>
    </row>
    <row r="129" ht="20.25" customHeight="1">
      <c r="A129" s="24"/>
      <c r="B129" s="24"/>
      <c r="C129" s="24"/>
      <c r="D129" s="24"/>
      <c r="E129" s="24"/>
      <c r="F129" s="24"/>
      <c r="G129" s="24" t="str">
        <f>IF(AND($A17&lt;&gt;"",ISNUMBER($B17),$B17&gt;=0,ISNUMBER($C17),$C17&gt;=1,$C17&lt;=31,$C17=INT($C17),ISNUMBER(Setup!$B$5)),IF(AND(DATE(YEAR(EDATE(DATE(YEAR(Setup!$B$5),MONTH(Setup!$B$5),1),4)),MONTH(EDATE(DATE(YEAR(Setup!$B$5),MONTH(Setup!$B$5),1),4)),MIN($C17,DAY(EOMONTH(EDATE(DATE(YEAR(Setup!$B$5),MONTH(Setup!$B$5),1),4),0))))&gt;=Setup!$B$5,DATE(YEAR(EDATE(DATE(YEAR(Setup!$B$5),MONTH(Setup!$B$5),1),4)),MONTH(EDATE(DATE(YEAR(Setup!$B$5),MONTH(Setup!$B$5),1),4)),MIN($C17,DAY(EOMONTH(EDATE(DATE(YEAR(Setup!$B$5),MONTH(Setup!$B$5),1),4),0))))&lt;=Setup!$B$11),$A17,""),"")</f>
        <v/>
      </c>
      <c r="H129" s="32" t="str">
        <f>IF(AND($A17&lt;&gt;"",ISNUMBER($B17),$B17&gt;=0,ISNUMBER($C17),$C17&gt;=1,$C17&lt;=31,$C17=INT($C17),ISNUMBER(Setup!$B$5)),IF(AND(DATE(YEAR(EDATE(DATE(YEAR(Setup!$B$5),MONTH(Setup!$B$5),1),4)),MONTH(EDATE(DATE(YEAR(Setup!$B$5),MONTH(Setup!$B$5),1),4)),MIN($C17,DAY(EOMONTH(EDATE(DATE(YEAR(Setup!$B$5),MONTH(Setup!$B$5),1),4),0))))&gt;=Setup!$B$5,DATE(YEAR(EDATE(DATE(YEAR(Setup!$B$5),MONTH(Setup!$B$5),1),4)),MONTH(EDATE(DATE(YEAR(Setup!$B$5),MONTH(Setup!$B$5),1),4)),MIN($C17,DAY(EOMONTH(EDATE(DATE(YEAR(Setup!$B$5),MONTH(Setup!$B$5),1),4),0))))&lt;=Setup!$B$11),DATE(YEAR(EDATE(DATE(YEAR(Setup!$B$5),MONTH(Setup!$B$5),1),4)),MONTH(EDATE(DATE(YEAR(Setup!$B$5),MONTH(Setup!$B$5),1),4)),MIN($C17,DAY(EOMONTH(EDATE(DATE(YEAR(Setup!$B$5),MONTH(Setup!$B$5),1),4),0)))),""),"")</f>
        <v/>
      </c>
      <c r="I129" s="35" t="str">
        <f>IF(AND($A17&lt;&gt;"",ISNUMBER($B17),$B17&gt;=0,ISNUMBER($C17),$C17&gt;=1,$C17&lt;=31,$C17=INT($C17),ISNUMBER(Setup!$B$5)),IF(AND(DATE(YEAR(EDATE(DATE(YEAR(Setup!$B$5),MONTH(Setup!$B$5),1),4)),MONTH(EDATE(DATE(YEAR(Setup!$B$5),MONTH(Setup!$B$5),1),4)),MIN($C17,DAY(EOMONTH(EDATE(DATE(YEAR(Setup!$B$5),MONTH(Setup!$B$5),1),4),0))))&gt;=Setup!$B$5,DATE(YEAR(EDATE(DATE(YEAR(Setup!$B$5),MONTH(Setup!$B$5),1),4)),MONTH(EDATE(DATE(YEAR(Setup!$B$5),MONTH(Setup!$B$5),1),4)),MIN($C17,DAY(EOMONTH(EDATE(DATE(YEAR(Setup!$B$5),MONTH(Setup!$B$5),1),4),0))))&lt;=Setup!$B$11),$B17,""),"")</f>
        <v/>
      </c>
      <c r="J129" s="24"/>
      <c r="K129" s="24"/>
      <c r="L129" s="24"/>
    </row>
    <row r="130" ht="20.25" customHeight="1">
      <c r="A130" s="24"/>
      <c r="B130" s="24"/>
      <c r="C130" s="24"/>
      <c r="D130" s="24"/>
      <c r="E130" s="24"/>
      <c r="F130" s="24"/>
      <c r="G130" s="24" t="str">
        <f>IF(AND($A17&lt;&gt;"",ISNUMBER($B17),$B17&gt;=0,ISNUMBER($C17),$C17&gt;=1,$C17&lt;=31,$C17=INT($C17),ISNUMBER(Setup!$B$5)),IF(AND(DATE(YEAR(EDATE(DATE(YEAR(Setup!$B$5),MONTH(Setup!$B$5),1),5)),MONTH(EDATE(DATE(YEAR(Setup!$B$5),MONTH(Setup!$B$5),1),5)),MIN($C17,DAY(EOMONTH(EDATE(DATE(YEAR(Setup!$B$5),MONTH(Setup!$B$5),1),5),0))))&gt;=Setup!$B$5,DATE(YEAR(EDATE(DATE(YEAR(Setup!$B$5),MONTH(Setup!$B$5),1),5)),MONTH(EDATE(DATE(YEAR(Setup!$B$5),MONTH(Setup!$B$5),1),5)),MIN($C17,DAY(EOMONTH(EDATE(DATE(YEAR(Setup!$B$5),MONTH(Setup!$B$5),1),5),0))))&lt;=Setup!$B$11),$A17,""),"")</f>
        <v/>
      </c>
      <c r="H130" s="32" t="str">
        <f>IF(AND($A17&lt;&gt;"",ISNUMBER($B17),$B17&gt;=0,ISNUMBER($C17),$C17&gt;=1,$C17&lt;=31,$C17=INT($C17),ISNUMBER(Setup!$B$5)),IF(AND(DATE(YEAR(EDATE(DATE(YEAR(Setup!$B$5),MONTH(Setup!$B$5),1),5)),MONTH(EDATE(DATE(YEAR(Setup!$B$5),MONTH(Setup!$B$5),1),5)),MIN($C17,DAY(EOMONTH(EDATE(DATE(YEAR(Setup!$B$5),MONTH(Setup!$B$5),1),5),0))))&gt;=Setup!$B$5,DATE(YEAR(EDATE(DATE(YEAR(Setup!$B$5),MONTH(Setup!$B$5),1),5)),MONTH(EDATE(DATE(YEAR(Setup!$B$5),MONTH(Setup!$B$5),1),5)),MIN($C17,DAY(EOMONTH(EDATE(DATE(YEAR(Setup!$B$5),MONTH(Setup!$B$5),1),5),0))))&lt;=Setup!$B$11),DATE(YEAR(EDATE(DATE(YEAR(Setup!$B$5),MONTH(Setup!$B$5),1),5)),MONTH(EDATE(DATE(YEAR(Setup!$B$5),MONTH(Setup!$B$5),1),5)),MIN($C17,DAY(EOMONTH(EDATE(DATE(YEAR(Setup!$B$5),MONTH(Setup!$B$5),1),5),0)))),""),"")</f>
        <v/>
      </c>
      <c r="I130" s="35" t="str">
        <f>IF(AND($A17&lt;&gt;"",ISNUMBER($B17),$B17&gt;=0,ISNUMBER($C17),$C17&gt;=1,$C17&lt;=31,$C17=INT($C17),ISNUMBER(Setup!$B$5)),IF(AND(DATE(YEAR(EDATE(DATE(YEAR(Setup!$B$5),MONTH(Setup!$B$5),1),5)),MONTH(EDATE(DATE(YEAR(Setup!$B$5),MONTH(Setup!$B$5),1),5)),MIN($C17,DAY(EOMONTH(EDATE(DATE(YEAR(Setup!$B$5),MONTH(Setup!$B$5),1),5),0))))&gt;=Setup!$B$5,DATE(YEAR(EDATE(DATE(YEAR(Setup!$B$5),MONTH(Setup!$B$5),1),5)),MONTH(EDATE(DATE(YEAR(Setup!$B$5),MONTH(Setup!$B$5),1),5)),MIN($C17,DAY(EOMONTH(EDATE(DATE(YEAR(Setup!$B$5),MONTH(Setup!$B$5),1),5),0))))&lt;=Setup!$B$11),$B17,""),"")</f>
        <v/>
      </c>
      <c r="J130" s="24"/>
      <c r="K130" s="24"/>
      <c r="L130" s="24"/>
    </row>
    <row r="131" ht="20.25" customHeight="1">
      <c r="A131" s="24"/>
      <c r="B131" s="24"/>
      <c r="C131" s="24"/>
      <c r="D131" s="24"/>
      <c r="E131" s="24"/>
      <c r="F131" s="24"/>
      <c r="G131" s="24" t="str">
        <f>IF(AND($A17&lt;&gt;"",ISNUMBER($B17),$B17&gt;=0,ISNUMBER($C17),$C17&gt;=1,$C17&lt;=31,$C17=INT($C17),ISNUMBER(Setup!$B$5)),IF(AND(DATE(YEAR(EDATE(DATE(YEAR(Setup!$B$5),MONTH(Setup!$B$5),1),6)),MONTH(EDATE(DATE(YEAR(Setup!$B$5),MONTH(Setup!$B$5),1),6)),MIN($C17,DAY(EOMONTH(EDATE(DATE(YEAR(Setup!$B$5),MONTH(Setup!$B$5),1),6),0))))&gt;=Setup!$B$5,DATE(YEAR(EDATE(DATE(YEAR(Setup!$B$5),MONTH(Setup!$B$5),1),6)),MONTH(EDATE(DATE(YEAR(Setup!$B$5),MONTH(Setup!$B$5),1),6)),MIN($C17,DAY(EOMONTH(EDATE(DATE(YEAR(Setup!$B$5),MONTH(Setup!$B$5),1),6),0))))&lt;=Setup!$B$11),$A17,""),"")</f>
        <v/>
      </c>
      <c r="H131" s="32" t="str">
        <f>IF(AND($A17&lt;&gt;"",ISNUMBER($B17),$B17&gt;=0,ISNUMBER($C17),$C17&gt;=1,$C17&lt;=31,$C17=INT($C17),ISNUMBER(Setup!$B$5)),IF(AND(DATE(YEAR(EDATE(DATE(YEAR(Setup!$B$5),MONTH(Setup!$B$5),1),6)),MONTH(EDATE(DATE(YEAR(Setup!$B$5),MONTH(Setup!$B$5),1),6)),MIN($C17,DAY(EOMONTH(EDATE(DATE(YEAR(Setup!$B$5),MONTH(Setup!$B$5),1),6),0))))&gt;=Setup!$B$5,DATE(YEAR(EDATE(DATE(YEAR(Setup!$B$5),MONTH(Setup!$B$5),1),6)),MONTH(EDATE(DATE(YEAR(Setup!$B$5),MONTH(Setup!$B$5),1),6)),MIN($C17,DAY(EOMONTH(EDATE(DATE(YEAR(Setup!$B$5),MONTH(Setup!$B$5),1),6),0))))&lt;=Setup!$B$11),DATE(YEAR(EDATE(DATE(YEAR(Setup!$B$5),MONTH(Setup!$B$5),1),6)),MONTH(EDATE(DATE(YEAR(Setup!$B$5),MONTH(Setup!$B$5),1),6)),MIN($C17,DAY(EOMONTH(EDATE(DATE(YEAR(Setup!$B$5),MONTH(Setup!$B$5),1),6),0)))),""),"")</f>
        <v/>
      </c>
      <c r="I131" s="35" t="str">
        <f>IF(AND($A17&lt;&gt;"",ISNUMBER($B17),$B17&gt;=0,ISNUMBER($C17),$C17&gt;=1,$C17&lt;=31,$C17=INT($C17),ISNUMBER(Setup!$B$5)),IF(AND(DATE(YEAR(EDATE(DATE(YEAR(Setup!$B$5),MONTH(Setup!$B$5),1),6)),MONTH(EDATE(DATE(YEAR(Setup!$B$5),MONTH(Setup!$B$5),1),6)),MIN($C17,DAY(EOMONTH(EDATE(DATE(YEAR(Setup!$B$5),MONTH(Setup!$B$5),1),6),0))))&gt;=Setup!$B$5,DATE(YEAR(EDATE(DATE(YEAR(Setup!$B$5),MONTH(Setup!$B$5),1),6)),MONTH(EDATE(DATE(YEAR(Setup!$B$5),MONTH(Setup!$B$5),1),6)),MIN($C17,DAY(EOMONTH(EDATE(DATE(YEAR(Setup!$B$5),MONTH(Setup!$B$5),1),6),0))))&lt;=Setup!$B$11),$B17,""),"")</f>
        <v/>
      </c>
      <c r="J131" s="24"/>
      <c r="K131" s="24"/>
      <c r="L131" s="24"/>
    </row>
    <row r="132" ht="20.25" customHeight="1">
      <c r="A132" s="24"/>
      <c r="B132" s="24"/>
      <c r="C132" s="24"/>
      <c r="D132" s="24"/>
      <c r="E132" s="24"/>
      <c r="F132" s="24"/>
      <c r="G132" s="24" t="str">
        <f>IF(AND($A17&lt;&gt;"",ISNUMBER($B17),$B17&gt;=0,ISNUMBER($C17),$C17&gt;=1,$C17&lt;=31,$C17=INT($C17),ISNUMBER(Setup!$B$5)),IF(AND(DATE(YEAR(EDATE(DATE(YEAR(Setup!$B$5),MONTH(Setup!$B$5),1),7)),MONTH(EDATE(DATE(YEAR(Setup!$B$5),MONTH(Setup!$B$5),1),7)),MIN($C17,DAY(EOMONTH(EDATE(DATE(YEAR(Setup!$B$5),MONTH(Setup!$B$5),1),7),0))))&gt;=Setup!$B$5,DATE(YEAR(EDATE(DATE(YEAR(Setup!$B$5),MONTH(Setup!$B$5),1),7)),MONTH(EDATE(DATE(YEAR(Setup!$B$5),MONTH(Setup!$B$5),1),7)),MIN($C17,DAY(EOMONTH(EDATE(DATE(YEAR(Setup!$B$5),MONTH(Setup!$B$5),1),7),0))))&lt;=Setup!$B$11),$A17,""),"")</f>
        <v/>
      </c>
      <c r="H132" s="32" t="str">
        <f>IF(AND($A17&lt;&gt;"",ISNUMBER($B17),$B17&gt;=0,ISNUMBER($C17),$C17&gt;=1,$C17&lt;=31,$C17=INT($C17),ISNUMBER(Setup!$B$5)),IF(AND(DATE(YEAR(EDATE(DATE(YEAR(Setup!$B$5),MONTH(Setup!$B$5),1),7)),MONTH(EDATE(DATE(YEAR(Setup!$B$5),MONTH(Setup!$B$5),1),7)),MIN($C17,DAY(EOMONTH(EDATE(DATE(YEAR(Setup!$B$5),MONTH(Setup!$B$5),1),7),0))))&gt;=Setup!$B$5,DATE(YEAR(EDATE(DATE(YEAR(Setup!$B$5),MONTH(Setup!$B$5),1),7)),MONTH(EDATE(DATE(YEAR(Setup!$B$5),MONTH(Setup!$B$5),1),7)),MIN($C17,DAY(EOMONTH(EDATE(DATE(YEAR(Setup!$B$5),MONTH(Setup!$B$5),1),7),0))))&lt;=Setup!$B$11),DATE(YEAR(EDATE(DATE(YEAR(Setup!$B$5),MONTH(Setup!$B$5),1),7)),MONTH(EDATE(DATE(YEAR(Setup!$B$5),MONTH(Setup!$B$5),1),7)),MIN($C17,DAY(EOMONTH(EDATE(DATE(YEAR(Setup!$B$5),MONTH(Setup!$B$5),1),7),0)))),""),"")</f>
        <v/>
      </c>
      <c r="I132" s="35" t="str">
        <f>IF(AND($A17&lt;&gt;"",ISNUMBER($B17),$B17&gt;=0,ISNUMBER($C17),$C17&gt;=1,$C17&lt;=31,$C17=INT($C17),ISNUMBER(Setup!$B$5)),IF(AND(DATE(YEAR(EDATE(DATE(YEAR(Setup!$B$5),MONTH(Setup!$B$5),1),7)),MONTH(EDATE(DATE(YEAR(Setup!$B$5),MONTH(Setup!$B$5),1),7)),MIN($C17,DAY(EOMONTH(EDATE(DATE(YEAR(Setup!$B$5),MONTH(Setup!$B$5),1),7),0))))&gt;=Setup!$B$5,DATE(YEAR(EDATE(DATE(YEAR(Setup!$B$5),MONTH(Setup!$B$5),1),7)),MONTH(EDATE(DATE(YEAR(Setup!$B$5),MONTH(Setup!$B$5),1),7)),MIN($C17,DAY(EOMONTH(EDATE(DATE(YEAR(Setup!$B$5),MONTH(Setup!$B$5),1),7),0))))&lt;=Setup!$B$11),$B17,""),"")</f>
        <v/>
      </c>
      <c r="J132" s="24"/>
      <c r="K132" s="24"/>
      <c r="L132" s="24"/>
    </row>
    <row r="133" ht="20.25" customHeight="1">
      <c r="A133" s="24"/>
      <c r="B133" s="24"/>
      <c r="C133" s="24"/>
      <c r="D133" s="24"/>
      <c r="E133" s="24"/>
      <c r="F133" s="24"/>
      <c r="G133" s="24" t="str">
        <f>IF(AND($A17&lt;&gt;"",ISNUMBER($B17),$B17&gt;=0,ISNUMBER($C17),$C17&gt;=1,$C17&lt;=31,$C17=INT($C17),ISNUMBER(Setup!$B$5)),IF(AND(DATE(YEAR(EDATE(DATE(YEAR(Setup!$B$5),MONTH(Setup!$B$5),1),8)),MONTH(EDATE(DATE(YEAR(Setup!$B$5),MONTH(Setup!$B$5),1),8)),MIN($C17,DAY(EOMONTH(EDATE(DATE(YEAR(Setup!$B$5),MONTH(Setup!$B$5),1),8),0))))&gt;=Setup!$B$5,DATE(YEAR(EDATE(DATE(YEAR(Setup!$B$5),MONTH(Setup!$B$5),1),8)),MONTH(EDATE(DATE(YEAR(Setup!$B$5),MONTH(Setup!$B$5),1),8)),MIN($C17,DAY(EOMONTH(EDATE(DATE(YEAR(Setup!$B$5),MONTH(Setup!$B$5),1),8),0))))&lt;=Setup!$B$11),$A17,""),"")</f>
        <v/>
      </c>
      <c r="H133" s="32" t="str">
        <f>IF(AND($A17&lt;&gt;"",ISNUMBER($B17),$B17&gt;=0,ISNUMBER($C17),$C17&gt;=1,$C17&lt;=31,$C17=INT($C17),ISNUMBER(Setup!$B$5)),IF(AND(DATE(YEAR(EDATE(DATE(YEAR(Setup!$B$5),MONTH(Setup!$B$5),1),8)),MONTH(EDATE(DATE(YEAR(Setup!$B$5),MONTH(Setup!$B$5),1),8)),MIN($C17,DAY(EOMONTH(EDATE(DATE(YEAR(Setup!$B$5),MONTH(Setup!$B$5),1),8),0))))&gt;=Setup!$B$5,DATE(YEAR(EDATE(DATE(YEAR(Setup!$B$5),MONTH(Setup!$B$5),1),8)),MONTH(EDATE(DATE(YEAR(Setup!$B$5),MONTH(Setup!$B$5),1),8)),MIN($C17,DAY(EOMONTH(EDATE(DATE(YEAR(Setup!$B$5),MONTH(Setup!$B$5),1),8),0))))&lt;=Setup!$B$11),DATE(YEAR(EDATE(DATE(YEAR(Setup!$B$5),MONTH(Setup!$B$5),1),8)),MONTH(EDATE(DATE(YEAR(Setup!$B$5),MONTH(Setup!$B$5),1),8)),MIN($C17,DAY(EOMONTH(EDATE(DATE(YEAR(Setup!$B$5),MONTH(Setup!$B$5),1),8),0)))),""),"")</f>
        <v/>
      </c>
      <c r="I133" s="35" t="str">
        <f>IF(AND($A17&lt;&gt;"",ISNUMBER($B17),$B17&gt;=0,ISNUMBER($C17),$C17&gt;=1,$C17&lt;=31,$C17=INT($C17),ISNUMBER(Setup!$B$5)),IF(AND(DATE(YEAR(EDATE(DATE(YEAR(Setup!$B$5),MONTH(Setup!$B$5),1),8)),MONTH(EDATE(DATE(YEAR(Setup!$B$5),MONTH(Setup!$B$5),1),8)),MIN($C17,DAY(EOMONTH(EDATE(DATE(YEAR(Setup!$B$5),MONTH(Setup!$B$5),1),8),0))))&gt;=Setup!$B$5,DATE(YEAR(EDATE(DATE(YEAR(Setup!$B$5),MONTH(Setup!$B$5),1),8)),MONTH(EDATE(DATE(YEAR(Setup!$B$5),MONTH(Setup!$B$5),1),8)),MIN($C17,DAY(EOMONTH(EDATE(DATE(YEAR(Setup!$B$5),MONTH(Setup!$B$5),1),8),0))))&lt;=Setup!$B$11),$B17,""),"")</f>
        <v/>
      </c>
      <c r="J133" s="24"/>
      <c r="K133" s="24"/>
      <c r="L133" s="24"/>
    </row>
    <row r="134" ht="20.25" customHeight="1">
      <c r="A134" s="24"/>
      <c r="B134" s="24"/>
      <c r="C134" s="24"/>
      <c r="D134" s="24"/>
      <c r="E134" s="24"/>
      <c r="F134" s="24"/>
      <c r="G134" s="24" t="str">
        <f>IF(AND($A17&lt;&gt;"",ISNUMBER($B17),$B17&gt;=0,ISNUMBER($C17),$C17&gt;=1,$C17&lt;=31,$C17=INT($C17),ISNUMBER(Setup!$B$5)),IF(AND(DATE(YEAR(EDATE(DATE(YEAR(Setup!$B$5),MONTH(Setup!$B$5),1),9)),MONTH(EDATE(DATE(YEAR(Setup!$B$5),MONTH(Setup!$B$5),1),9)),MIN($C17,DAY(EOMONTH(EDATE(DATE(YEAR(Setup!$B$5),MONTH(Setup!$B$5),1),9),0))))&gt;=Setup!$B$5,DATE(YEAR(EDATE(DATE(YEAR(Setup!$B$5),MONTH(Setup!$B$5),1),9)),MONTH(EDATE(DATE(YEAR(Setup!$B$5),MONTH(Setup!$B$5),1),9)),MIN($C17,DAY(EOMONTH(EDATE(DATE(YEAR(Setup!$B$5),MONTH(Setup!$B$5),1),9),0))))&lt;=Setup!$B$11),$A17,""),"")</f>
        <v/>
      </c>
      <c r="H134" s="32" t="str">
        <f>IF(AND($A17&lt;&gt;"",ISNUMBER($B17),$B17&gt;=0,ISNUMBER($C17),$C17&gt;=1,$C17&lt;=31,$C17=INT($C17),ISNUMBER(Setup!$B$5)),IF(AND(DATE(YEAR(EDATE(DATE(YEAR(Setup!$B$5),MONTH(Setup!$B$5),1),9)),MONTH(EDATE(DATE(YEAR(Setup!$B$5),MONTH(Setup!$B$5),1),9)),MIN($C17,DAY(EOMONTH(EDATE(DATE(YEAR(Setup!$B$5),MONTH(Setup!$B$5),1),9),0))))&gt;=Setup!$B$5,DATE(YEAR(EDATE(DATE(YEAR(Setup!$B$5),MONTH(Setup!$B$5),1),9)),MONTH(EDATE(DATE(YEAR(Setup!$B$5),MONTH(Setup!$B$5),1),9)),MIN($C17,DAY(EOMONTH(EDATE(DATE(YEAR(Setup!$B$5),MONTH(Setup!$B$5),1),9),0))))&lt;=Setup!$B$11),DATE(YEAR(EDATE(DATE(YEAR(Setup!$B$5),MONTH(Setup!$B$5),1),9)),MONTH(EDATE(DATE(YEAR(Setup!$B$5),MONTH(Setup!$B$5),1),9)),MIN($C17,DAY(EOMONTH(EDATE(DATE(YEAR(Setup!$B$5),MONTH(Setup!$B$5),1),9),0)))),""),"")</f>
        <v/>
      </c>
      <c r="I134" s="35" t="str">
        <f>IF(AND($A17&lt;&gt;"",ISNUMBER($B17),$B17&gt;=0,ISNUMBER($C17),$C17&gt;=1,$C17&lt;=31,$C17=INT($C17),ISNUMBER(Setup!$B$5)),IF(AND(DATE(YEAR(EDATE(DATE(YEAR(Setup!$B$5),MONTH(Setup!$B$5),1),9)),MONTH(EDATE(DATE(YEAR(Setup!$B$5),MONTH(Setup!$B$5),1),9)),MIN($C17,DAY(EOMONTH(EDATE(DATE(YEAR(Setup!$B$5),MONTH(Setup!$B$5),1),9),0))))&gt;=Setup!$B$5,DATE(YEAR(EDATE(DATE(YEAR(Setup!$B$5),MONTH(Setup!$B$5),1),9)),MONTH(EDATE(DATE(YEAR(Setup!$B$5),MONTH(Setup!$B$5),1),9)),MIN($C17,DAY(EOMONTH(EDATE(DATE(YEAR(Setup!$B$5),MONTH(Setup!$B$5),1),9),0))))&lt;=Setup!$B$11),$B17,""),"")</f>
        <v/>
      </c>
      <c r="J134" s="24"/>
      <c r="K134" s="24"/>
      <c r="L134" s="24"/>
    </row>
    <row r="135" ht="20.25" customHeight="1">
      <c r="A135" s="24"/>
      <c r="B135" s="24"/>
      <c r="C135" s="24"/>
      <c r="D135" s="24"/>
      <c r="E135" s="24"/>
      <c r="F135" s="24"/>
      <c r="G135" s="24" t="str">
        <f>IF(AND($A17&lt;&gt;"",ISNUMBER($B17),$B17&gt;=0,ISNUMBER($C17),$C17&gt;=1,$C17&lt;=31,$C17=INT($C17),ISNUMBER(Setup!$B$5)),IF(AND(DATE(YEAR(EDATE(DATE(YEAR(Setup!$B$5),MONTH(Setup!$B$5),1),10)),MONTH(EDATE(DATE(YEAR(Setup!$B$5),MONTH(Setup!$B$5),1),10)),MIN($C17,DAY(EOMONTH(EDATE(DATE(YEAR(Setup!$B$5),MONTH(Setup!$B$5),1),10),0))))&gt;=Setup!$B$5,DATE(YEAR(EDATE(DATE(YEAR(Setup!$B$5),MONTH(Setup!$B$5),1),10)),MONTH(EDATE(DATE(YEAR(Setup!$B$5),MONTH(Setup!$B$5),1),10)),MIN($C17,DAY(EOMONTH(EDATE(DATE(YEAR(Setup!$B$5),MONTH(Setup!$B$5),1),10),0))))&lt;=Setup!$B$11),$A17,""),"")</f>
        <v/>
      </c>
      <c r="H135" s="32" t="str">
        <f>IF(AND($A17&lt;&gt;"",ISNUMBER($B17),$B17&gt;=0,ISNUMBER($C17),$C17&gt;=1,$C17&lt;=31,$C17=INT($C17),ISNUMBER(Setup!$B$5)),IF(AND(DATE(YEAR(EDATE(DATE(YEAR(Setup!$B$5),MONTH(Setup!$B$5),1),10)),MONTH(EDATE(DATE(YEAR(Setup!$B$5),MONTH(Setup!$B$5),1),10)),MIN($C17,DAY(EOMONTH(EDATE(DATE(YEAR(Setup!$B$5),MONTH(Setup!$B$5),1),10),0))))&gt;=Setup!$B$5,DATE(YEAR(EDATE(DATE(YEAR(Setup!$B$5),MONTH(Setup!$B$5),1),10)),MONTH(EDATE(DATE(YEAR(Setup!$B$5),MONTH(Setup!$B$5),1),10)),MIN($C17,DAY(EOMONTH(EDATE(DATE(YEAR(Setup!$B$5),MONTH(Setup!$B$5),1),10),0))))&lt;=Setup!$B$11),DATE(YEAR(EDATE(DATE(YEAR(Setup!$B$5),MONTH(Setup!$B$5),1),10)),MONTH(EDATE(DATE(YEAR(Setup!$B$5),MONTH(Setup!$B$5),1),10)),MIN($C17,DAY(EOMONTH(EDATE(DATE(YEAR(Setup!$B$5),MONTH(Setup!$B$5),1),10),0)))),""),"")</f>
        <v/>
      </c>
      <c r="I135" s="35" t="str">
        <f>IF(AND($A17&lt;&gt;"",ISNUMBER($B17),$B17&gt;=0,ISNUMBER($C17),$C17&gt;=1,$C17&lt;=31,$C17=INT($C17),ISNUMBER(Setup!$B$5)),IF(AND(DATE(YEAR(EDATE(DATE(YEAR(Setup!$B$5),MONTH(Setup!$B$5),1),10)),MONTH(EDATE(DATE(YEAR(Setup!$B$5),MONTH(Setup!$B$5),1),10)),MIN($C17,DAY(EOMONTH(EDATE(DATE(YEAR(Setup!$B$5),MONTH(Setup!$B$5),1),10),0))))&gt;=Setup!$B$5,DATE(YEAR(EDATE(DATE(YEAR(Setup!$B$5),MONTH(Setup!$B$5),1),10)),MONTH(EDATE(DATE(YEAR(Setup!$B$5),MONTH(Setup!$B$5),1),10)),MIN($C17,DAY(EOMONTH(EDATE(DATE(YEAR(Setup!$B$5),MONTH(Setup!$B$5),1),10),0))))&lt;=Setup!$B$11),$B17,""),"")</f>
        <v/>
      </c>
      <c r="J135" s="24"/>
      <c r="K135" s="24"/>
      <c r="L135" s="24"/>
    </row>
    <row r="136" ht="20.25" customHeight="1">
      <c r="A136" s="24"/>
      <c r="B136" s="24"/>
      <c r="C136" s="24"/>
      <c r="D136" s="24"/>
      <c r="E136" s="24"/>
      <c r="F136" s="24"/>
      <c r="G136" s="24" t="str">
        <f>IF(AND($A17&lt;&gt;"",ISNUMBER($B17),$B17&gt;=0,ISNUMBER($C17),$C17&gt;=1,$C17&lt;=31,$C17=INT($C17),ISNUMBER(Setup!$B$5)),IF(AND(DATE(YEAR(EDATE(DATE(YEAR(Setup!$B$5),MONTH(Setup!$B$5),1),11)),MONTH(EDATE(DATE(YEAR(Setup!$B$5),MONTH(Setup!$B$5),1),11)),MIN($C17,DAY(EOMONTH(EDATE(DATE(YEAR(Setup!$B$5),MONTH(Setup!$B$5),1),11),0))))&gt;=Setup!$B$5,DATE(YEAR(EDATE(DATE(YEAR(Setup!$B$5),MONTH(Setup!$B$5),1),11)),MONTH(EDATE(DATE(YEAR(Setup!$B$5),MONTH(Setup!$B$5),1),11)),MIN($C17,DAY(EOMONTH(EDATE(DATE(YEAR(Setup!$B$5),MONTH(Setup!$B$5),1),11),0))))&lt;=Setup!$B$11),$A17,""),"")</f>
        <v/>
      </c>
      <c r="H136" s="32" t="str">
        <f>IF(AND($A17&lt;&gt;"",ISNUMBER($B17),$B17&gt;=0,ISNUMBER($C17),$C17&gt;=1,$C17&lt;=31,$C17=INT($C17),ISNUMBER(Setup!$B$5)),IF(AND(DATE(YEAR(EDATE(DATE(YEAR(Setup!$B$5),MONTH(Setup!$B$5),1),11)),MONTH(EDATE(DATE(YEAR(Setup!$B$5),MONTH(Setup!$B$5),1),11)),MIN($C17,DAY(EOMONTH(EDATE(DATE(YEAR(Setup!$B$5),MONTH(Setup!$B$5),1),11),0))))&gt;=Setup!$B$5,DATE(YEAR(EDATE(DATE(YEAR(Setup!$B$5),MONTH(Setup!$B$5),1),11)),MONTH(EDATE(DATE(YEAR(Setup!$B$5),MONTH(Setup!$B$5),1),11)),MIN($C17,DAY(EOMONTH(EDATE(DATE(YEAR(Setup!$B$5),MONTH(Setup!$B$5),1),11),0))))&lt;=Setup!$B$11),DATE(YEAR(EDATE(DATE(YEAR(Setup!$B$5),MONTH(Setup!$B$5),1),11)),MONTH(EDATE(DATE(YEAR(Setup!$B$5),MONTH(Setup!$B$5),1),11)),MIN($C17,DAY(EOMONTH(EDATE(DATE(YEAR(Setup!$B$5),MONTH(Setup!$B$5),1),11),0)))),""),"")</f>
        <v/>
      </c>
      <c r="I136" s="35" t="str">
        <f>IF(AND($A17&lt;&gt;"",ISNUMBER($B17),$B17&gt;=0,ISNUMBER($C17),$C17&gt;=1,$C17&lt;=31,$C17=INT($C17),ISNUMBER(Setup!$B$5)),IF(AND(DATE(YEAR(EDATE(DATE(YEAR(Setup!$B$5),MONTH(Setup!$B$5),1),11)),MONTH(EDATE(DATE(YEAR(Setup!$B$5),MONTH(Setup!$B$5),1),11)),MIN($C17,DAY(EOMONTH(EDATE(DATE(YEAR(Setup!$B$5),MONTH(Setup!$B$5),1),11),0))))&gt;=Setup!$B$5,DATE(YEAR(EDATE(DATE(YEAR(Setup!$B$5),MONTH(Setup!$B$5),1),11)),MONTH(EDATE(DATE(YEAR(Setup!$B$5),MONTH(Setup!$B$5),1),11)),MIN($C17,DAY(EOMONTH(EDATE(DATE(YEAR(Setup!$B$5),MONTH(Setup!$B$5),1),11),0))))&lt;=Setup!$B$11),$B17,""),"")</f>
        <v/>
      </c>
      <c r="J136" s="24"/>
      <c r="K136" s="24"/>
      <c r="L136" s="24"/>
    </row>
    <row r="137" ht="20.25" customHeight="1">
      <c r="A137" s="24"/>
      <c r="B137" s="24"/>
      <c r="C137" s="24"/>
      <c r="D137" s="24"/>
      <c r="E137" s="24"/>
      <c r="F137" s="24"/>
      <c r="G137" s="24" t="str">
        <f>IF(AND($A17&lt;&gt;"",ISNUMBER($B17),$B17&gt;=0,ISNUMBER($C17),$C17&gt;=1,$C17&lt;=31,$C17=INT($C17),ISNUMBER(Setup!$B$5)),IF(AND(DATE(YEAR(EDATE(DATE(YEAR(Setup!$B$5),MONTH(Setup!$B$5),1),12)),MONTH(EDATE(DATE(YEAR(Setup!$B$5),MONTH(Setup!$B$5),1),12)),MIN($C17,DAY(EOMONTH(EDATE(DATE(YEAR(Setup!$B$5),MONTH(Setup!$B$5),1),12),0))))&gt;=Setup!$B$5,DATE(YEAR(EDATE(DATE(YEAR(Setup!$B$5),MONTH(Setup!$B$5),1),12)),MONTH(EDATE(DATE(YEAR(Setup!$B$5),MONTH(Setup!$B$5),1),12)),MIN($C17,DAY(EOMONTH(EDATE(DATE(YEAR(Setup!$B$5),MONTH(Setup!$B$5),1),12),0))))&lt;=Setup!$B$11),$A17,""),"")</f>
        <v/>
      </c>
      <c r="H137" s="32" t="str">
        <f>IF(AND($A17&lt;&gt;"",ISNUMBER($B17),$B17&gt;=0,ISNUMBER($C17),$C17&gt;=1,$C17&lt;=31,$C17=INT($C17),ISNUMBER(Setup!$B$5)),IF(AND(DATE(YEAR(EDATE(DATE(YEAR(Setup!$B$5),MONTH(Setup!$B$5),1),12)),MONTH(EDATE(DATE(YEAR(Setup!$B$5),MONTH(Setup!$B$5),1),12)),MIN($C17,DAY(EOMONTH(EDATE(DATE(YEAR(Setup!$B$5),MONTH(Setup!$B$5),1),12),0))))&gt;=Setup!$B$5,DATE(YEAR(EDATE(DATE(YEAR(Setup!$B$5),MONTH(Setup!$B$5),1),12)),MONTH(EDATE(DATE(YEAR(Setup!$B$5),MONTH(Setup!$B$5),1),12)),MIN($C17,DAY(EOMONTH(EDATE(DATE(YEAR(Setup!$B$5),MONTH(Setup!$B$5),1),12),0))))&lt;=Setup!$B$11),DATE(YEAR(EDATE(DATE(YEAR(Setup!$B$5),MONTH(Setup!$B$5),1),12)),MONTH(EDATE(DATE(YEAR(Setup!$B$5),MONTH(Setup!$B$5),1),12)),MIN($C17,DAY(EOMONTH(EDATE(DATE(YEAR(Setup!$B$5),MONTH(Setup!$B$5),1),12),0)))),""),"")</f>
        <v/>
      </c>
      <c r="I137" s="35" t="str">
        <f>IF(AND($A17&lt;&gt;"",ISNUMBER($B17),$B17&gt;=0,ISNUMBER($C17),$C17&gt;=1,$C17&lt;=31,$C17=INT($C17),ISNUMBER(Setup!$B$5)),IF(AND(DATE(YEAR(EDATE(DATE(YEAR(Setup!$B$5),MONTH(Setup!$B$5),1),12)),MONTH(EDATE(DATE(YEAR(Setup!$B$5),MONTH(Setup!$B$5),1),12)),MIN($C17,DAY(EOMONTH(EDATE(DATE(YEAR(Setup!$B$5),MONTH(Setup!$B$5),1),12),0))))&gt;=Setup!$B$5,DATE(YEAR(EDATE(DATE(YEAR(Setup!$B$5),MONTH(Setup!$B$5),1),12)),MONTH(EDATE(DATE(YEAR(Setup!$B$5),MONTH(Setup!$B$5),1),12)),MIN($C17,DAY(EOMONTH(EDATE(DATE(YEAR(Setup!$B$5),MONTH(Setup!$B$5),1),12),0))))&lt;=Setup!$B$11),$B17,""),"")</f>
        <v/>
      </c>
      <c r="J137" s="24"/>
      <c r="K137" s="24"/>
      <c r="L137" s="24"/>
    </row>
    <row r="138" ht="20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</row>
    <row r="139" ht="20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</row>
    <row r="140" ht="20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ht="20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</row>
    <row r="142" ht="20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</row>
    <row r="143" ht="20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</row>
    <row r="144" ht="20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ht="20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</row>
  </sheetData>
  <mergeCells count="6">
    <mergeCell ref="A2:I2"/>
    <mergeCell ref="A3:I3"/>
    <mergeCell ref="A5:I6"/>
    <mergeCell ref="A20:E22"/>
    <mergeCell ref="A25:E28"/>
    <mergeCell ref="A30:E31"/>
  </mergeCells>
  <conditionalFormatting sqref="D8:D17">
    <cfRule type="expression" dxfId="5" priority="1" stopIfTrue="1">
      <formula>AND(D8&lt;&gt;"",D8&lt;&gt;"Ready")</formula>
    </cfRule>
  </conditionalFormatting>
  <dataValidations>
    <dataValidation type="decimal" operator="greaterThanOrEqual" allowBlank="1" showDropDown="1" showInputMessage="1" showErrorMessage="1" prompt="Nonnegative monthly bill amount in USD." sqref="B8:B17">
      <formula1>0.0</formula1>
    </dataValidation>
    <dataValidation type="decimal" allowBlank="1" showDropDown="1" showInputMessage="1" showErrorMessage="1" prompt="Whole day of month, 1–31. Short months use the last calendar day." sqref="C8:C17">
      <formula1>1.0</formula1>
      <formula2>31.0</formula2>
    </dataValidation>
  </dataValidations>
  <hyperlinks>
    <hyperlink display="Open Bills to paste generated values →" location="Bills!A1" ref="A30"/>
  </hyperlin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27.0"/>
    <col customWidth="1" min="2" max="10" width="18.0"/>
    <col customWidth="1" min="11" max="26" width="8.63"/>
  </cols>
  <sheetData>
    <row r="1" ht="22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22.5" customHeight="1">
      <c r="A2" s="3" t="s">
        <v>47</v>
      </c>
      <c r="B2" s="1"/>
      <c r="C2" s="1"/>
      <c r="D2" s="1"/>
      <c r="E2" s="1"/>
      <c r="F2" s="1"/>
      <c r="G2" s="1"/>
      <c r="H2" s="1"/>
      <c r="I2" s="1"/>
      <c r="J2" s="1"/>
    </row>
    <row r="3" ht="22.5" customHeight="1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</row>
    <row r="4" ht="22.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22.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22.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ht="31.5" customHeight="1">
      <c r="A7" s="29" t="s">
        <v>48</v>
      </c>
      <c r="B7" s="29" t="s">
        <v>49</v>
      </c>
      <c r="C7" s="29" t="s">
        <v>50</v>
      </c>
      <c r="D7" s="29" t="s">
        <v>51</v>
      </c>
      <c r="E7" s="29" t="s">
        <v>52</v>
      </c>
      <c r="F7" s="29" t="s">
        <v>19</v>
      </c>
      <c r="G7" s="29" t="s">
        <v>53</v>
      </c>
      <c r="H7" s="29" t="s">
        <v>54</v>
      </c>
      <c r="I7" s="29" t="s">
        <v>55</v>
      </c>
      <c r="J7" s="29" t="s">
        <v>56</v>
      </c>
    </row>
    <row r="8" ht="22.5" customHeight="1">
      <c r="A8" s="15" t="str">
        <f>IF(Setup!$B$5="","",Setup!$B$5+0)</f>
        <v/>
      </c>
      <c r="B8" s="10"/>
      <c r="C8" s="10"/>
      <c r="D8" s="13" t="str">
        <f>IF(OR(A8="",Setup!$B$6=""),"",IF(ISNUMBER(B8),B8,Setup!$B$6))</f>
        <v/>
      </c>
      <c r="E8" s="13" t="str">
        <f>IF(OR(A8="",Setup!$B$7="",Setup!$B$8=""),"",IF(ISNUMBER(C8),C8,SUM(Setup!$B$7:$B$8)))</f>
        <v/>
      </c>
      <c r="F8" s="13" t="str">
        <f>IF(A8="","",SUMIFS(Bills!$C$8:$C$307,Bills!$F$8:$F$307,A8,Bills!$E$8:$E$307,"&lt;&gt;Yes"))</f>
        <v/>
      </c>
      <c r="G8" s="13" t="str">
        <f>IF(Setup!$B$9="","",Setup!$B$9)</f>
        <v/>
      </c>
      <c r="H8" s="13" t="str">
        <f>IF(OR(Setup!$B$16&gt;0,SUM(Bills!$K$5:$K$6)&gt;0,NOT(ISNUMBER(D8)),NOT(ISNUMBER(E8)),NOT(ISNUMBER(G8))),"",G8+D8-E8-F8)</f>
        <v/>
      </c>
      <c r="I8" s="1" t="str">
        <f>IF(A8="","",COUNTIFS(Bills!$F$8:$F$307,A8,Bills!$E$8:$E$307,"&lt;&gt;Yes"))</f>
        <v/>
      </c>
      <c r="J8" s="30"/>
    </row>
    <row r="9" ht="22.5" customHeight="1">
      <c r="A9" s="15" t="str">
        <f>IF(Setup!$B$5="","",Setup!$B$5+14)</f>
        <v/>
      </c>
      <c r="B9" s="31"/>
      <c r="C9" s="31"/>
      <c r="D9" s="13" t="str">
        <f>IF(OR(A9="",Setup!$B$6=""),"",IF(ISNUMBER(B9),B9,Setup!$B$6))</f>
        <v/>
      </c>
      <c r="E9" s="13" t="str">
        <f>IF(OR(A9="",Setup!$B$7="",Setup!$B$8=""),"",IF(ISNUMBER(C9),C9,SUM(Setup!$B$7:$B$8)))</f>
        <v/>
      </c>
      <c r="F9" s="13" t="str">
        <f>IF(A9="","",SUMIFS(Bills!$C$8:$C$307,Bills!$F$8:$F$307,A9,Bills!$E$8:$E$307,"&lt;&gt;Yes"))</f>
        <v/>
      </c>
      <c r="G9" s="13" t="str">
        <f t="shared" ref="G9:G34" si="1">H8</f>
        <v/>
      </c>
      <c r="H9" s="13" t="str">
        <f>IF(OR(Setup!$B$16&gt;0,SUM(Bills!$K$5:$K$6)&gt;0,NOT(ISNUMBER(D9)),NOT(ISNUMBER(E9)),NOT(ISNUMBER(G9))),"",G9+D9-E9-F9)</f>
        <v/>
      </c>
      <c r="I9" s="1" t="str">
        <f>IF(A9="","",COUNTIFS(Bills!$F$8:$F$307,A9,Bills!$E$8:$E$307,"&lt;&gt;Yes"))</f>
        <v/>
      </c>
      <c r="J9" s="30"/>
    </row>
    <row r="10" ht="22.5" customHeight="1">
      <c r="A10" s="15" t="str">
        <f>IF(Setup!$B$5="","",Setup!$B$5+28)</f>
        <v/>
      </c>
      <c r="B10" s="31"/>
      <c r="C10" s="31"/>
      <c r="D10" s="13" t="str">
        <f>IF(OR(A10="",Setup!$B$6=""),"",IF(ISNUMBER(B10),B10,Setup!$B$6))</f>
        <v/>
      </c>
      <c r="E10" s="13" t="str">
        <f>IF(OR(A10="",Setup!$B$7="",Setup!$B$8=""),"",IF(ISNUMBER(C10),C10,SUM(Setup!$B$7:$B$8)))</f>
        <v/>
      </c>
      <c r="F10" s="13" t="str">
        <f>IF(A10="","",SUMIFS(Bills!$C$8:$C$307,Bills!$F$8:$F$307,A10,Bills!$E$8:$E$307,"&lt;&gt;Yes"))</f>
        <v/>
      </c>
      <c r="G10" s="13" t="str">
        <f t="shared" si="1"/>
        <v/>
      </c>
      <c r="H10" s="13" t="str">
        <f>IF(OR(Setup!$B$16&gt;0,SUM(Bills!$K$5:$K$6)&gt;0,NOT(ISNUMBER(D10)),NOT(ISNUMBER(E10)),NOT(ISNUMBER(G10))),"",G10+D10-E10-F10)</f>
        <v/>
      </c>
      <c r="I10" s="1" t="str">
        <f>IF(A10="","",COUNTIFS(Bills!$F$8:$F$307,A10,Bills!$E$8:$E$307,"&lt;&gt;Yes"))</f>
        <v/>
      </c>
      <c r="J10" s="30"/>
    </row>
    <row r="11" ht="22.5" customHeight="1">
      <c r="A11" s="15" t="str">
        <f>IF(Setup!$B$5="","",Setup!$B$5+42)</f>
        <v/>
      </c>
      <c r="B11" s="31"/>
      <c r="C11" s="31"/>
      <c r="D11" s="13" t="str">
        <f>IF(OR(A11="",Setup!$B$6=""),"",IF(ISNUMBER(B11),B11,Setup!$B$6))</f>
        <v/>
      </c>
      <c r="E11" s="13" t="str">
        <f>IF(OR(A11="",Setup!$B$7="",Setup!$B$8=""),"",IF(ISNUMBER(C11),C11,SUM(Setup!$B$7:$B$8)))</f>
        <v/>
      </c>
      <c r="F11" s="13" t="str">
        <f>IF(A11="","",SUMIFS(Bills!$C$8:$C$307,Bills!$F$8:$F$307,A11,Bills!$E$8:$E$307,"&lt;&gt;Yes"))</f>
        <v/>
      </c>
      <c r="G11" s="13" t="str">
        <f t="shared" si="1"/>
        <v/>
      </c>
      <c r="H11" s="13" t="str">
        <f>IF(OR(Setup!$B$16&gt;0,SUM(Bills!$K$5:$K$6)&gt;0,NOT(ISNUMBER(D11)),NOT(ISNUMBER(E11)),NOT(ISNUMBER(G11))),"",G11+D11-E11-F11)</f>
        <v/>
      </c>
      <c r="I11" s="1" t="str">
        <f>IF(A11="","",COUNTIFS(Bills!$F$8:$F$307,A11,Bills!$E$8:$E$307,"&lt;&gt;Yes"))</f>
        <v/>
      </c>
      <c r="J11" s="30"/>
    </row>
    <row r="12" ht="22.5" customHeight="1">
      <c r="A12" s="15" t="str">
        <f>IF(Setup!$B$5="","",Setup!$B$5+56)</f>
        <v/>
      </c>
      <c r="B12" s="31"/>
      <c r="C12" s="31"/>
      <c r="D12" s="13" t="str">
        <f>IF(OR(A12="",Setup!$B$6=""),"",IF(ISNUMBER(B12),B12,Setup!$B$6))</f>
        <v/>
      </c>
      <c r="E12" s="13" t="str">
        <f>IF(OR(A12="",Setup!$B$7="",Setup!$B$8=""),"",IF(ISNUMBER(C12),C12,SUM(Setup!$B$7:$B$8)))</f>
        <v/>
      </c>
      <c r="F12" s="13" t="str">
        <f>IF(A12="","",SUMIFS(Bills!$C$8:$C$307,Bills!$F$8:$F$307,A12,Bills!$E$8:$E$307,"&lt;&gt;Yes"))</f>
        <v/>
      </c>
      <c r="G12" s="13" t="str">
        <f t="shared" si="1"/>
        <v/>
      </c>
      <c r="H12" s="13" t="str">
        <f>IF(OR(Setup!$B$16&gt;0,SUM(Bills!$K$5:$K$6)&gt;0,NOT(ISNUMBER(D12)),NOT(ISNUMBER(E12)),NOT(ISNUMBER(G12))),"",G12+D12-E12-F12)</f>
        <v/>
      </c>
      <c r="I12" s="1" t="str">
        <f>IF(A12="","",COUNTIFS(Bills!$F$8:$F$307,A12,Bills!$E$8:$E$307,"&lt;&gt;Yes"))</f>
        <v/>
      </c>
      <c r="J12" s="30"/>
    </row>
    <row r="13" ht="22.5" customHeight="1">
      <c r="A13" s="15" t="str">
        <f>IF(Setup!$B$5="","",Setup!$B$5+70)</f>
        <v/>
      </c>
      <c r="B13" s="31"/>
      <c r="C13" s="31"/>
      <c r="D13" s="13" t="str">
        <f>IF(OR(A13="",Setup!$B$6=""),"",IF(ISNUMBER(B13),B13,Setup!$B$6))</f>
        <v/>
      </c>
      <c r="E13" s="13" t="str">
        <f>IF(OR(A13="",Setup!$B$7="",Setup!$B$8=""),"",IF(ISNUMBER(C13),C13,SUM(Setup!$B$7:$B$8)))</f>
        <v/>
      </c>
      <c r="F13" s="13" t="str">
        <f>IF(A13="","",SUMIFS(Bills!$C$8:$C$307,Bills!$F$8:$F$307,A13,Bills!$E$8:$E$307,"&lt;&gt;Yes"))</f>
        <v/>
      </c>
      <c r="G13" s="13" t="str">
        <f t="shared" si="1"/>
        <v/>
      </c>
      <c r="H13" s="13" t="str">
        <f>IF(OR(Setup!$B$16&gt;0,SUM(Bills!$K$5:$K$6)&gt;0,NOT(ISNUMBER(D13)),NOT(ISNUMBER(E13)),NOT(ISNUMBER(G13))),"",G13+D13-E13-F13)</f>
        <v/>
      </c>
      <c r="I13" s="1" t="str">
        <f>IF(A13="","",COUNTIFS(Bills!$F$8:$F$307,A13,Bills!$E$8:$E$307,"&lt;&gt;Yes"))</f>
        <v/>
      </c>
      <c r="J13" s="30"/>
    </row>
    <row r="14" ht="22.5" customHeight="1">
      <c r="A14" s="15" t="str">
        <f>IF(Setup!$B$5="","",Setup!$B$5+84)</f>
        <v/>
      </c>
      <c r="B14" s="31"/>
      <c r="C14" s="31"/>
      <c r="D14" s="13" t="str">
        <f>IF(OR(A14="",Setup!$B$6=""),"",IF(ISNUMBER(B14),B14,Setup!$B$6))</f>
        <v/>
      </c>
      <c r="E14" s="13" t="str">
        <f>IF(OR(A14="",Setup!$B$7="",Setup!$B$8=""),"",IF(ISNUMBER(C14),C14,SUM(Setup!$B$7:$B$8)))</f>
        <v/>
      </c>
      <c r="F14" s="13" t="str">
        <f>IF(A14="","",SUMIFS(Bills!$C$8:$C$307,Bills!$F$8:$F$307,A14,Bills!$E$8:$E$307,"&lt;&gt;Yes"))</f>
        <v/>
      </c>
      <c r="G14" s="13" t="str">
        <f t="shared" si="1"/>
        <v/>
      </c>
      <c r="H14" s="13" t="str">
        <f>IF(OR(Setup!$B$16&gt;0,SUM(Bills!$K$5:$K$6)&gt;0,NOT(ISNUMBER(D14)),NOT(ISNUMBER(E14)),NOT(ISNUMBER(G14))),"",G14+D14-E14-F14)</f>
        <v/>
      </c>
      <c r="I14" s="1" t="str">
        <f>IF(A14="","",COUNTIFS(Bills!$F$8:$F$307,A14,Bills!$E$8:$E$307,"&lt;&gt;Yes"))</f>
        <v/>
      </c>
      <c r="J14" s="30"/>
    </row>
    <row r="15" ht="22.5" customHeight="1">
      <c r="A15" s="15" t="str">
        <f>IF(Setup!$B$5="","",Setup!$B$5+98)</f>
        <v/>
      </c>
      <c r="B15" s="31"/>
      <c r="C15" s="31"/>
      <c r="D15" s="13" t="str">
        <f>IF(OR(A15="",Setup!$B$6=""),"",IF(ISNUMBER(B15),B15,Setup!$B$6))</f>
        <v/>
      </c>
      <c r="E15" s="13" t="str">
        <f>IF(OR(A15="",Setup!$B$7="",Setup!$B$8=""),"",IF(ISNUMBER(C15),C15,SUM(Setup!$B$7:$B$8)))</f>
        <v/>
      </c>
      <c r="F15" s="13" t="str">
        <f>IF(A15="","",SUMIFS(Bills!$C$8:$C$307,Bills!$F$8:$F$307,A15,Bills!$E$8:$E$307,"&lt;&gt;Yes"))</f>
        <v/>
      </c>
      <c r="G15" s="13" t="str">
        <f t="shared" si="1"/>
        <v/>
      </c>
      <c r="H15" s="13" t="str">
        <f>IF(OR(Setup!$B$16&gt;0,SUM(Bills!$K$5:$K$6)&gt;0,NOT(ISNUMBER(D15)),NOT(ISNUMBER(E15)),NOT(ISNUMBER(G15))),"",G15+D15-E15-F15)</f>
        <v/>
      </c>
      <c r="I15" s="1" t="str">
        <f>IF(A15="","",COUNTIFS(Bills!$F$8:$F$307,A15,Bills!$E$8:$E$307,"&lt;&gt;Yes"))</f>
        <v/>
      </c>
      <c r="J15" s="30"/>
    </row>
    <row r="16" ht="22.5" customHeight="1">
      <c r="A16" s="15" t="str">
        <f>IF(Setup!$B$5="","",Setup!$B$5+112)</f>
        <v/>
      </c>
      <c r="B16" s="31"/>
      <c r="C16" s="31"/>
      <c r="D16" s="13" t="str">
        <f>IF(OR(A16="",Setup!$B$6=""),"",IF(ISNUMBER(B16),B16,Setup!$B$6))</f>
        <v/>
      </c>
      <c r="E16" s="13" t="str">
        <f>IF(OR(A16="",Setup!$B$7="",Setup!$B$8=""),"",IF(ISNUMBER(C16),C16,SUM(Setup!$B$7:$B$8)))</f>
        <v/>
      </c>
      <c r="F16" s="13" t="str">
        <f>IF(A16="","",SUMIFS(Bills!$C$8:$C$307,Bills!$F$8:$F$307,A16,Bills!$E$8:$E$307,"&lt;&gt;Yes"))</f>
        <v/>
      </c>
      <c r="G16" s="13" t="str">
        <f t="shared" si="1"/>
        <v/>
      </c>
      <c r="H16" s="13" t="str">
        <f>IF(OR(Setup!$B$16&gt;0,SUM(Bills!$K$5:$K$6)&gt;0,NOT(ISNUMBER(D16)),NOT(ISNUMBER(E16)),NOT(ISNUMBER(G16))),"",G16+D16-E16-F16)</f>
        <v/>
      </c>
      <c r="I16" s="1" t="str">
        <f>IF(A16="","",COUNTIFS(Bills!$F$8:$F$307,A16,Bills!$E$8:$E$307,"&lt;&gt;Yes"))</f>
        <v/>
      </c>
      <c r="J16" s="30"/>
    </row>
    <row r="17" ht="22.5" customHeight="1">
      <c r="A17" s="15" t="str">
        <f>IF(Setup!$B$5="","",Setup!$B$5+126)</f>
        <v/>
      </c>
      <c r="B17" s="31"/>
      <c r="C17" s="31"/>
      <c r="D17" s="13" t="str">
        <f>IF(OR(A17="",Setup!$B$6=""),"",IF(ISNUMBER(B17),B17,Setup!$B$6))</f>
        <v/>
      </c>
      <c r="E17" s="13" t="str">
        <f>IF(OR(A17="",Setup!$B$7="",Setup!$B$8=""),"",IF(ISNUMBER(C17),C17,SUM(Setup!$B$7:$B$8)))</f>
        <v/>
      </c>
      <c r="F17" s="13" t="str">
        <f>IF(A17="","",SUMIFS(Bills!$C$8:$C$307,Bills!$F$8:$F$307,A17,Bills!$E$8:$E$307,"&lt;&gt;Yes"))</f>
        <v/>
      </c>
      <c r="G17" s="13" t="str">
        <f t="shared" si="1"/>
        <v/>
      </c>
      <c r="H17" s="13" t="str">
        <f>IF(OR(Setup!$B$16&gt;0,SUM(Bills!$K$5:$K$6)&gt;0,NOT(ISNUMBER(D17)),NOT(ISNUMBER(E17)),NOT(ISNUMBER(G17))),"",G17+D17-E17-F17)</f>
        <v/>
      </c>
      <c r="I17" s="1" t="str">
        <f>IF(A17="","",COUNTIFS(Bills!$F$8:$F$307,A17,Bills!$E$8:$E$307,"&lt;&gt;Yes"))</f>
        <v/>
      </c>
      <c r="J17" s="30"/>
    </row>
    <row r="18" ht="22.5" customHeight="1">
      <c r="A18" s="15" t="str">
        <f>IF(Setup!$B$5="","",Setup!$B$5+140)</f>
        <v/>
      </c>
      <c r="B18" s="31"/>
      <c r="C18" s="31"/>
      <c r="D18" s="13" t="str">
        <f>IF(OR(A18="",Setup!$B$6=""),"",IF(ISNUMBER(B18),B18,Setup!$B$6))</f>
        <v/>
      </c>
      <c r="E18" s="13" t="str">
        <f>IF(OR(A18="",Setup!$B$7="",Setup!$B$8=""),"",IF(ISNUMBER(C18),C18,SUM(Setup!$B$7:$B$8)))</f>
        <v/>
      </c>
      <c r="F18" s="13" t="str">
        <f>IF(A18="","",SUMIFS(Bills!$C$8:$C$307,Bills!$F$8:$F$307,A18,Bills!$E$8:$E$307,"&lt;&gt;Yes"))</f>
        <v/>
      </c>
      <c r="G18" s="13" t="str">
        <f t="shared" si="1"/>
        <v/>
      </c>
      <c r="H18" s="13" t="str">
        <f>IF(OR(Setup!$B$16&gt;0,SUM(Bills!$K$5:$K$6)&gt;0,NOT(ISNUMBER(D18)),NOT(ISNUMBER(E18)),NOT(ISNUMBER(G18))),"",G18+D18-E18-F18)</f>
        <v/>
      </c>
      <c r="I18" s="1" t="str">
        <f>IF(A18="","",COUNTIFS(Bills!$F$8:$F$307,A18,Bills!$E$8:$E$307,"&lt;&gt;Yes"))</f>
        <v/>
      </c>
      <c r="J18" s="30"/>
    </row>
    <row r="19" ht="22.5" customHeight="1">
      <c r="A19" s="15" t="str">
        <f>IF(Setup!$B$5="","",Setup!$B$5+154)</f>
        <v/>
      </c>
      <c r="B19" s="31"/>
      <c r="C19" s="31"/>
      <c r="D19" s="13" t="str">
        <f>IF(OR(A19="",Setup!$B$6=""),"",IF(ISNUMBER(B19),B19,Setup!$B$6))</f>
        <v/>
      </c>
      <c r="E19" s="13" t="str">
        <f>IF(OR(A19="",Setup!$B$7="",Setup!$B$8=""),"",IF(ISNUMBER(C19),C19,SUM(Setup!$B$7:$B$8)))</f>
        <v/>
      </c>
      <c r="F19" s="13" t="str">
        <f>IF(A19="","",SUMIFS(Bills!$C$8:$C$307,Bills!$F$8:$F$307,A19,Bills!$E$8:$E$307,"&lt;&gt;Yes"))</f>
        <v/>
      </c>
      <c r="G19" s="13" t="str">
        <f t="shared" si="1"/>
        <v/>
      </c>
      <c r="H19" s="13" t="str">
        <f>IF(OR(Setup!$B$16&gt;0,SUM(Bills!$K$5:$K$6)&gt;0,NOT(ISNUMBER(D19)),NOT(ISNUMBER(E19)),NOT(ISNUMBER(G19))),"",G19+D19-E19-F19)</f>
        <v/>
      </c>
      <c r="I19" s="1" t="str">
        <f>IF(A19="","",COUNTIFS(Bills!$F$8:$F$307,A19,Bills!$E$8:$E$307,"&lt;&gt;Yes"))</f>
        <v/>
      </c>
      <c r="J19" s="30"/>
    </row>
    <row r="20" ht="22.5" customHeight="1">
      <c r="A20" s="15" t="str">
        <f>IF(Setup!$B$5="","",Setup!$B$5+168)</f>
        <v/>
      </c>
      <c r="B20" s="31"/>
      <c r="C20" s="31"/>
      <c r="D20" s="13" t="str">
        <f>IF(OR(A20="",Setup!$B$6=""),"",IF(ISNUMBER(B20),B20,Setup!$B$6))</f>
        <v/>
      </c>
      <c r="E20" s="13" t="str">
        <f>IF(OR(A20="",Setup!$B$7="",Setup!$B$8=""),"",IF(ISNUMBER(C20),C20,SUM(Setup!$B$7:$B$8)))</f>
        <v/>
      </c>
      <c r="F20" s="13" t="str">
        <f>IF(A20="","",SUMIFS(Bills!$C$8:$C$307,Bills!$F$8:$F$307,A20,Bills!$E$8:$E$307,"&lt;&gt;Yes"))</f>
        <v/>
      </c>
      <c r="G20" s="13" t="str">
        <f t="shared" si="1"/>
        <v/>
      </c>
      <c r="H20" s="13" t="str">
        <f>IF(OR(Setup!$B$16&gt;0,SUM(Bills!$K$5:$K$6)&gt;0,NOT(ISNUMBER(D20)),NOT(ISNUMBER(E20)),NOT(ISNUMBER(G20))),"",G20+D20-E20-F20)</f>
        <v/>
      </c>
      <c r="I20" s="1" t="str">
        <f>IF(A20="","",COUNTIFS(Bills!$F$8:$F$307,A20,Bills!$E$8:$E$307,"&lt;&gt;Yes"))</f>
        <v/>
      </c>
      <c r="J20" s="30"/>
    </row>
    <row r="21" ht="22.5" customHeight="1">
      <c r="A21" s="15" t="str">
        <f>IF(Setup!$B$5="","",Setup!$B$5+182)</f>
        <v/>
      </c>
      <c r="B21" s="31"/>
      <c r="C21" s="31"/>
      <c r="D21" s="13" t="str">
        <f>IF(OR(A21="",Setup!$B$6=""),"",IF(ISNUMBER(B21),B21,Setup!$B$6))</f>
        <v/>
      </c>
      <c r="E21" s="13" t="str">
        <f>IF(OR(A21="",Setup!$B$7="",Setup!$B$8=""),"",IF(ISNUMBER(C21),C21,SUM(Setup!$B$7:$B$8)))</f>
        <v/>
      </c>
      <c r="F21" s="13" t="str">
        <f>IF(A21="","",SUMIFS(Bills!$C$8:$C$307,Bills!$F$8:$F$307,A21,Bills!$E$8:$E$307,"&lt;&gt;Yes"))</f>
        <v/>
      </c>
      <c r="G21" s="13" t="str">
        <f t="shared" si="1"/>
        <v/>
      </c>
      <c r="H21" s="13" t="str">
        <f>IF(OR(Setup!$B$16&gt;0,SUM(Bills!$K$5:$K$6)&gt;0,NOT(ISNUMBER(D21)),NOT(ISNUMBER(E21)),NOT(ISNUMBER(G21))),"",G21+D21-E21-F21)</f>
        <v/>
      </c>
      <c r="I21" s="1" t="str">
        <f>IF(A21="","",COUNTIFS(Bills!$F$8:$F$307,A21,Bills!$E$8:$E$307,"&lt;&gt;Yes"))</f>
        <v/>
      </c>
      <c r="J21" s="30"/>
    </row>
    <row r="22" ht="22.5" customHeight="1">
      <c r="A22" s="15" t="str">
        <f>IF(Setup!$B$5="","",Setup!$B$5+196)</f>
        <v/>
      </c>
      <c r="B22" s="31"/>
      <c r="C22" s="31"/>
      <c r="D22" s="13" t="str">
        <f>IF(OR(A22="",Setup!$B$6=""),"",IF(ISNUMBER(B22),B22,Setup!$B$6))</f>
        <v/>
      </c>
      <c r="E22" s="13" t="str">
        <f>IF(OR(A22="",Setup!$B$7="",Setup!$B$8=""),"",IF(ISNUMBER(C22),C22,SUM(Setup!$B$7:$B$8)))</f>
        <v/>
      </c>
      <c r="F22" s="13" t="str">
        <f>IF(A22="","",SUMIFS(Bills!$C$8:$C$307,Bills!$F$8:$F$307,A22,Bills!$E$8:$E$307,"&lt;&gt;Yes"))</f>
        <v/>
      </c>
      <c r="G22" s="13" t="str">
        <f t="shared" si="1"/>
        <v/>
      </c>
      <c r="H22" s="13" t="str">
        <f>IF(OR(Setup!$B$16&gt;0,SUM(Bills!$K$5:$K$6)&gt;0,NOT(ISNUMBER(D22)),NOT(ISNUMBER(E22)),NOT(ISNUMBER(G22))),"",G22+D22-E22-F22)</f>
        <v/>
      </c>
      <c r="I22" s="1" t="str">
        <f>IF(A22="","",COUNTIFS(Bills!$F$8:$F$307,A22,Bills!$E$8:$E$307,"&lt;&gt;Yes"))</f>
        <v/>
      </c>
      <c r="J22" s="30"/>
    </row>
    <row r="23" ht="22.5" customHeight="1">
      <c r="A23" s="15" t="str">
        <f>IF(Setup!$B$5="","",Setup!$B$5+210)</f>
        <v/>
      </c>
      <c r="B23" s="31"/>
      <c r="C23" s="31"/>
      <c r="D23" s="13" t="str">
        <f>IF(OR(A23="",Setup!$B$6=""),"",IF(ISNUMBER(B23),B23,Setup!$B$6))</f>
        <v/>
      </c>
      <c r="E23" s="13" t="str">
        <f>IF(OR(A23="",Setup!$B$7="",Setup!$B$8=""),"",IF(ISNUMBER(C23),C23,SUM(Setup!$B$7:$B$8)))</f>
        <v/>
      </c>
      <c r="F23" s="13" t="str">
        <f>IF(A23="","",SUMIFS(Bills!$C$8:$C$307,Bills!$F$8:$F$307,A23,Bills!$E$8:$E$307,"&lt;&gt;Yes"))</f>
        <v/>
      </c>
      <c r="G23" s="13" t="str">
        <f t="shared" si="1"/>
        <v/>
      </c>
      <c r="H23" s="13" t="str">
        <f>IF(OR(Setup!$B$16&gt;0,SUM(Bills!$K$5:$K$6)&gt;0,NOT(ISNUMBER(D23)),NOT(ISNUMBER(E23)),NOT(ISNUMBER(G23))),"",G23+D23-E23-F23)</f>
        <v/>
      </c>
      <c r="I23" s="1" t="str">
        <f>IF(A23="","",COUNTIFS(Bills!$F$8:$F$307,A23,Bills!$E$8:$E$307,"&lt;&gt;Yes"))</f>
        <v/>
      </c>
      <c r="J23" s="30"/>
    </row>
    <row r="24" ht="22.5" customHeight="1">
      <c r="A24" s="15" t="str">
        <f>IF(Setup!$B$5="","",Setup!$B$5+224)</f>
        <v/>
      </c>
      <c r="B24" s="31"/>
      <c r="C24" s="31"/>
      <c r="D24" s="13" t="str">
        <f>IF(OR(A24="",Setup!$B$6=""),"",IF(ISNUMBER(B24),B24,Setup!$B$6))</f>
        <v/>
      </c>
      <c r="E24" s="13" t="str">
        <f>IF(OR(A24="",Setup!$B$7="",Setup!$B$8=""),"",IF(ISNUMBER(C24),C24,SUM(Setup!$B$7:$B$8)))</f>
        <v/>
      </c>
      <c r="F24" s="13" t="str">
        <f>IF(A24="","",SUMIFS(Bills!$C$8:$C$307,Bills!$F$8:$F$307,A24,Bills!$E$8:$E$307,"&lt;&gt;Yes"))</f>
        <v/>
      </c>
      <c r="G24" s="13" t="str">
        <f t="shared" si="1"/>
        <v/>
      </c>
      <c r="H24" s="13" t="str">
        <f>IF(OR(Setup!$B$16&gt;0,SUM(Bills!$K$5:$K$6)&gt;0,NOT(ISNUMBER(D24)),NOT(ISNUMBER(E24)),NOT(ISNUMBER(G24))),"",G24+D24-E24-F24)</f>
        <v/>
      </c>
      <c r="I24" s="1" t="str">
        <f>IF(A24="","",COUNTIFS(Bills!$F$8:$F$307,A24,Bills!$E$8:$E$307,"&lt;&gt;Yes"))</f>
        <v/>
      </c>
      <c r="J24" s="30"/>
    </row>
    <row r="25" ht="22.5" customHeight="1">
      <c r="A25" s="15" t="str">
        <f>IF(Setup!$B$5="","",Setup!$B$5+238)</f>
        <v/>
      </c>
      <c r="B25" s="31"/>
      <c r="C25" s="31"/>
      <c r="D25" s="13" t="str">
        <f>IF(OR(A25="",Setup!$B$6=""),"",IF(ISNUMBER(B25),B25,Setup!$B$6))</f>
        <v/>
      </c>
      <c r="E25" s="13" t="str">
        <f>IF(OR(A25="",Setup!$B$7="",Setup!$B$8=""),"",IF(ISNUMBER(C25),C25,SUM(Setup!$B$7:$B$8)))</f>
        <v/>
      </c>
      <c r="F25" s="13" t="str">
        <f>IF(A25="","",SUMIFS(Bills!$C$8:$C$307,Bills!$F$8:$F$307,A25,Bills!$E$8:$E$307,"&lt;&gt;Yes"))</f>
        <v/>
      </c>
      <c r="G25" s="13" t="str">
        <f t="shared" si="1"/>
        <v/>
      </c>
      <c r="H25" s="13" t="str">
        <f>IF(OR(Setup!$B$16&gt;0,SUM(Bills!$K$5:$K$6)&gt;0,NOT(ISNUMBER(D25)),NOT(ISNUMBER(E25)),NOT(ISNUMBER(G25))),"",G25+D25-E25-F25)</f>
        <v/>
      </c>
      <c r="I25" s="1" t="str">
        <f>IF(A25="","",COUNTIFS(Bills!$F$8:$F$307,A25,Bills!$E$8:$E$307,"&lt;&gt;Yes"))</f>
        <v/>
      </c>
      <c r="J25" s="30"/>
    </row>
    <row r="26" ht="22.5" customHeight="1">
      <c r="A26" s="15" t="str">
        <f>IF(Setup!$B$5="","",Setup!$B$5+252)</f>
        <v/>
      </c>
      <c r="B26" s="31"/>
      <c r="C26" s="31"/>
      <c r="D26" s="13" t="str">
        <f>IF(OR(A26="",Setup!$B$6=""),"",IF(ISNUMBER(B26),B26,Setup!$B$6))</f>
        <v/>
      </c>
      <c r="E26" s="13" t="str">
        <f>IF(OR(A26="",Setup!$B$7="",Setup!$B$8=""),"",IF(ISNUMBER(C26),C26,SUM(Setup!$B$7:$B$8)))</f>
        <v/>
      </c>
      <c r="F26" s="13" t="str">
        <f>IF(A26="","",SUMIFS(Bills!$C$8:$C$307,Bills!$F$8:$F$307,A26,Bills!$E$8:$E$307,"&lt;&gt;Yes"))</f>
        <v/>
      </c>
      <c r="G26" s="13" t="str">
        <f t="shared" si="1"/>
        <v/>
      </c>
      <c r="H26" s="13" t="str">
        <f>IF(OR(Setup!$B$16&gt;0,SUM(Bills!$K$5:$K$6)&gt;0,NOT(ISNUMBER(D26)),NOT(ISNUMBER(E26)),NOT(ISNUMBER(G26))),"",G26+D26-E26-F26)</f>
        <v/>
      </c>
      <c r="I26" s="1" t="str">
        <f>IF(A26="","",COUNTIFS(Bills!$F$8:$F$307,A26,Bills!$E$8:$E$307,"&lt;&gt;Yes"))</f>
        <v/>
      </c>
      <c r="J26" s="30"/>
    </row>
    <row r="27" ht="22.5" customHeight="1">
      <c r="A27" s="15" t="str">
        <f>IF(Setup!$B$5="","",Setup!$B$5+266)</f>
        <v/>
      </c>
      <c r="B27" s="31"/>
      <c r="C27" s="31"/>
      <c r="D27" s="13" t="str">
        <f>IF(OR(A27="",Setup!$B$6=""),"",IF(ISNUMBER(B27),B27,Setup!$B$6))</f>
        <v/>
      </c>
      <c r="E27" s="13" t="str">
        <f>IF(OR(A27="",Setup!$B$7="",Setup!$B$8=""),"",IF(ISNUMBER(C27),C27,SUM(Setup!$B$7:$B$8)))</f>
        <v/>
      </c>
      <c r="F27" s="13" t="str">
        <f>IF(A27="","",SUMIFS(Bills!$C$8:$C$307,Bills!$F$8:$F$307,A27,Bills!$E$8:$E$307,"&lt;&gt;Yes"))</f>
        <v/>
      </c>
      <c r="G27" s="13" t="str">
        <f t="shared" si="1"/>
        <v/>
      </c>
      <c r="H27" s="13" t="str">
        <f>IF(OR(Setup!$B$16&gt;0,SUM(Bills!$K$5:$K$6)&gt;0,NOT(ISNUMBER(D27)),NOT(ISNUMBER(E27)),NOT(ISNUMBER(G27))),"",G27+D27-E27-F27)</f>
        <v/>
      </c>
      <c r="I27" s="1" t="str">
        <f>IF(A27="","",COUNTIFS(Bills!$F$8:$F$307,A27,Bills!$E$8:$E$307,"&lt;&gt;Yes"))</f>
        <v/>
      </c>
      <c r="J27" s="30"/>
    </row>
    <row r="28" ht="22.5" customHeight="1">
      <c r="A28" s="15" t="str">
        <f>IF(Setup!$B$5="","",Setup!$B$5+280)</f>
        <v/>
      </c>
      <c r="B28" s="31"/>
      <c r="C28" s="31"/>
      <c r="D28" s="13" t="str">
        <f>IF(OR(A28="",Setup!$B$6=""),"",IF(ISNUMBER(B28),B28,Setup!$B$6))</f>
        <v/>
      </c>
      <c r="E28" s="13" t="str">
        <f>IF(OR(A28="",Setup!$B$7="",Setup!$B$8=""),"",IF(ISNUMBER(C28),C28,SUM(Setup!$B$7:$B$8)))</f>
        <v/>
      </c>
      <c r="F28" s="13" t="str">
        <f>IF(A28="","",SUMIFS(Bills!$C$8:$C$307,Bills!$F$8:$F$307,A28,Bills!$E$8:$E$307,"&lt;&gt;Yes"))</f>
        <v/>
      </c>
      <c r="G28" s="13" t="str">
        <f t="shared" si="1"/>
        <v/>
      </c>
      <c r="H28" s="13" t="str">
        <f>IF(OR(Setup!$B$16&gt;0,SUM(Bills!$K$5:$K$6)&gt;0,NOT(ISNUMBER(D28)),NOT(ISNUMBER(E28)),NOT(ISNUMBER(G28))),"",G28+D28-E28-F28)</f>
        <v/>
      </c>
      <c r="I28" s="1" t="str">
        <f>IF(A28="","",COUNTIFS(Bills!$F$8:$F$307,A28,Bills!$E$8:$E$307,"&lt;&gt;Yes"))</f>
        <v/>
      </c>
      <c r="J28" s="30"/>
    </row>
    <row r="29" ht="22.5" customHeight="1">
      <c r="A29" s="15" t="str">
        <f>IF(Setup!$B$5="","",Setup!$B$5+294)</f>
        <v/>
      </c>
      <c r="B29" s="31"/>
      <c r="C29" s="31"/>
      <c r="D29" s="13" t="str">
        <f>IF(OR(A29="",Setup!$B$6=""),"",IF(ISNUMBER(B29),B29,Setup!$B$6))</f>
        <v/>
      </c>
      <c r="E29" s="13" t="str">
        <f>IF(OR(A29="",Setup!$B$7="",Setup!$B$8=""),"",IF(ISNUMBER(C29),C29,SUM(Setup!$B$7:$B$8)))</f>
        <v/>
      </c>
      <c r="F29" s="13" t="str">
        <f>IF(A29="","",SUMIFS(Bills!$C$8:$C$307,Bills!$F$8:$F$307,A29,Bills!$E$8:$E$307,"&lt;&gt;Yes"))</f>
        <v/>
      </c>
      <c r="G29" s="13" t="str">
        <f t="shared" si="1"/>
        <v/>
      </c>
      <c r="H29" s="13" t="str">
        <f>IF(OR(Setup!$B$16&gt;0,SUM(Bills!$K$5:$K$6)&gt;0,NOT(ISNUMBER(D29)),NOT(ISNUMBER(E29)),NOT(ISNUMBER(G29))),"",G29+D29-E29-F29)</f>
        <v/>
      </c>
      <c r="I29" s="1" t="str">
        <f>IF(A29="","",COUNTIFS(Bills!$F$8:$F$307,A29,Bills!$E$8:$E$307,"&lt;&gt;Yes"))</f>
        <v/>
      </c>
      <c r="J29" s="30"/>
    </row>
    <row r="30" ht="22.5" customHeight="1">
      <c r="A30" s="15" t="str">
        <f>IF(Setup!$B$5="","",Setup!$B$5+308)</f>
        <v/>
      </c>
      <c r="B30" s="31"/>
      <c r="C30" s="31"/>
      <c r="D30" s="13" t="str">
        <f>IF(OR(A30="",Setup!$B$6=""),"",IF(ISNUMBER(B30),B30,Setup!$B$6))</f>
        <v/>
      </c>
      <c r="E30" s="13" t="str">
        <f>IF(OR(A30="",Setup!$B$7="",Setup!$B$8=""),"",IF(ISNUMBER(C30),C30,SUM(Setup!$B$7:$B$8)))</f>
        <v/>
      </c>
      <c r="F30" s="13" t="str">
        <f>IF(A30="","",SUMIFS(Bills!$C$8:$C$307,Bills!$F$8:$F$307,A30,Bills!$E$8:$E$307,"&lt;&gt;Yes"))</f>
        <v/>
      </c>
      <c r="G30" s="13" t="str">
        <f t="shared" si="1"/>
        <v/>
      </c>
      <c r="H30" s="13" t="str">
        <f>IF(OR(Setup!$B$16&gt;0,SUM(Bills!$K$5:$K$6)&gt;0,NOT(ISNUMBER(D30)),NOT(ISNUMBER(E30)),NOT(ISNUMBER(G30))),"",G30+D30-E30-F30)</f>
        <v/>
      </c>
      <c r="I30" s="1" t="str">
        <f>IF(A30="","",COUNTIFS(Bills!$F$8:$F$307,A30,Bills!$E$8:$E$307,"&lt;&gt;Yes"))</f>
        <v/>
      </c>
      <c r="J30" s="30"/>
    </row>
    <row r="31" ht="22.5" customHeight="1">
      <c r="A31" s="15" t="str">
        <f>IF(Setup!$B$5="","",Setup!$B$5+322)</f>
        <v/>
      </c>
      <c r="B31" s="31"/>
      <c r="C31" s="31"/>
      <c r="D31" s="13" t="str">
        <f>IF(OR(A31="",Setup!$B$6=""),"",IF(ISNUMBER(B31),B31,Setup!$B$6))</f>
        <v/>
      </c>
      <c r="E31" s="13" t="str">
        <f>IF(OR(A31="",Setup!$B$7="",Setup!$B$8=""),"",IF(ISNUMBER(C31),C31,SUM(Setup!$B$7:$B$8)))</f>
        <v/>
      </c>
      <c r="F31" s="13" t="str">
        <f>IF(A31="","",SUMIFS(Bills!$C$8:$C$307,Bills!$F$8:$F$307,A31,Bills!$E$8:$E$307,"&lt;&gt;Yes"))</f>
        <v/>
      </c>
      <c r="G31" s="13" t="str">
        <f t="shared" si="1"/>
        <v/>
      </c>
      <c r="H31" s="13" t="str">
        <f>IF(OR(Setup!$B$16&gt;0,SUM(Bills!$K$5:$K$6)&gt;0,NOT(ISNUMBER(D31)),NOT(ISNUMBER(E31)),NOT(ISNUMBER(G31))),"",G31+D31-E31-F31)</f>
        <v/>
      </c>
      <c r="I31" s="1" t="str">
        <f>IF(A31="","",COUNTIFS(Bills!$F$8:$F$307,A31,Bills!$E$8:$E$307,"&lt;&gt;Yes"))</f>
        <v/>
      </c>
      <c r="J31" s="30"/>
    </row>
    <row r="32" ht="22.5" customHeight="1">
      <c r="A32" s="15" t="str">
        <f>IF(Setup!$B$5="","",Setup!$B$5+336)</f>
        <v/>
      </c>
      <c r="B32" s="31"/>
      <c r="C32" s="31"/>
      <c r="D32" s="13" t="str">
        <f>IF(OR(A32="",Setup!$B$6=""),"",IF(ISNUMBER(B32),B32,Setup!$B$6))</f>
        <v/>
      </c>
      <c r="E32" s="13" t="str">
        <f>IF(OR(A32="",Setup!$B$7="",Setup!$B$8=""),"",IF(ISNUMBER(C32),C32,SUM(Setup!$B$7:$B$8)))</f>
        <v/>
      </c>
      <c r="F32" s="13" t="str">
        <f>IF(A32="","",SUMIFS(Bills!$C$8:$C$307,Bills!$F$8:$F$307,A32,Bills!$E$8:$E$307,"&lt;&gt;Yes"))</f>
        <v/>
      </c>
      <c r="G32" s="13" t="str">
        <f t="shared" si="1"/>
        <v/>
      </c>
      <c r="H32" s="13" t="str">
        <f>IF(OR(Setup!$B$16&gt;0,SUM(Bills!$K$5:$K$6)&gt;0,NOT(ISNUMBER(D32)),NOT(ISNUMBER(E32)),NOT(ISNUMBER(G32))),"",G32+D32-E32-F32)</f>
        <v/>
      </c>
      <c r="I32" s="1" t="str">
        <f>IF(A32="","",COUNTIFS(Bills!$F$8:$F$307,A32,Bills!$E$8:$E$307,"&lt;&gt;Yes"))</f>
        <v/>
      </c>
      <c r="J32" s="30"/>
    </row>
    <row r="33" ht="22.5" customHeight="1">
      <c r="A33" s="15" t="str">
        <f>IF(Setup!$B$5="","",Setup!$B$5+350)</f>
        <v/>
      </c>
      <c r="B33" s="31"/>
      <c r="C33" s="31"/>
      <c r="D33" s="13" t="str">
        <f>IF(OR(A33="",Setup!$B$6=""),"",IF(ISNUMBER(B33),B33,Setup!$B$6))</f>
        <v/>
      </c>
      <c r="E33" s="13" t="str">
        <f>IF(OR(A33="",Setup!$B$7="",Setup!$B$8=""),"",IF(ISNUMBER(C33),C33,SUM(Setup!$B$7:$B$8)))</f>
        <v/>
      </c>
      <c r="F33" s="13" t="str">
        <f>IF(A33="","",SUMIFS(Bills!$C$8:$C$307,Bills!$F$8:$F$307,A33,Bills!$E$8:$E$307,"&lt;&gt;Yes"))</f>
        <v/>
      </c>
      <c r="G33" s="13" t="str">
        <f t="shared" si="1"/>
        <v/>
      </c>
      <c r="H33" s="13" t="str">
        <f>IF(OR(Setup!$B$16&gt;0,SUM(Bills!$K$5:$K$6)&gt;0,NOT(ISNUMBER(D33)),NOT(ISNUMBER(E33)),NOT(ISNUMBER(G33))),"",G33+D33-E33-F33)</f>
        <v/>
      </c>
      <c r="I33" s="1" t="str">
        <f>IF(A33="","",COUNTIFS(Bills!$F$8:$F$307,A33,Bills!$E$8:$E$307,"&lt;&gt;Yes"))</f>
        <v/>
      </c>
      <c r="J33" s="30"/>
    </row>
    <row r="34" ht="22.5" customHeight="1">
      <c r="A34" s="15" t="str">
        <f>IF(Setup!$B$5="","",Setup!$B$5+364)</f>
        <v/>
      </c>
      <c r="B34" s="31"/>
      <c r="C34" s="31"/>
      <c r="D34" s="13" t="str">
        <f>IF(OR(A34="",Setup!$B$6=""),"",IF(ISNUMBER(B34),B34,Setup!$B$6))</f>
        <v/>
      </c>
      <c r="E34" s="13" t="str">
        <f>IF(OR(A34="",Setup!$B$7="",Setup!$B$8=""),"",IF(ISNUMBER(C34),C34,SUM(Setup!$B$7:$B$8)))</f>
        <v/>
      </c>
      <c r="F34" s="13" t="str">
        <f>IF(A34="","",SUMIFS(Bills!$C$8:$C$307,Bills!$F$8:$F$307,A34,Bills!$E$8:$E$307,"&lt;&gt;Yes"))</f>
        <v/>
      </c>
      <c r="G34" s="13" t="str">
        <f t="shared" si="1"/>
        <v/>
      </c>
      <c r="H34" s="13" t="str">
        <f>IF(OR(Setup!$B$16&gt;0,SUM(Bills!$K$5:$K$6)&gt;0,NOT(ISNUMBER(D34)),NOT(ISNUMBER(E34)),NOT(ISNUMBER(G34))),"",G34+D34-E34-F34)</f>
        <v/>
      </c>
      <c r="I34" s="1" t="str">
        <f>IF(A34="","",COUNTIFS(Bills!$F$8:$F$307,A34,Bills!$E$8:$E$307,"&lt;&gt;Yes"))</f>
        <v/>
      </c>
      <c r="J34" s="30"/>
    </row>
    <row r="35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8:H34">
    <cfRule type="cellIs" dxfId="4" priority="1" operator="lessThan">
      <formula>0</formula>
    </cfRule>
  </conditionalFormatting>
  <dataValidations>
    <dataValidation type="decimal" operator="greaterThanOrEqual" allowBlank="1" showErrorMessage="1" sqref="B8:C34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27.0"/>
    <col customWidth="1" min="2" max="2" width="18.0"/>
    <col customWidth="1" min="3" max="3" width="19.13"/>
    <col customWidth="1" min="4" max="4" width="20.38"/>
    <col customWidth="1" min="5" max="5" width="18.0"/>
    <col customWidth="1" min="6" max="6" width="21.13"/>
    <col customWidth="1" min="7" max="7" width="30.75"/>
    <col customWidth="1" min="8" max="8" width="18.0"/>
    <col customWidth="1" min="9" max="26" width="8.63"/>
  </cols>
  <sheetData>
    <row r="1" ht="22.5" customHeight="1">
      <c r="A1" s="1"/>
      <c r="B1" s="1"/>
      <c r="C1" s="1"/>
      <c r="D1" s="1"/>
      <c r="E1" s="1"/>
      <c r="F1" s="1"/>
      <c r="G1" s="1"/>
      <c r="H1" s="1"/>
    </row>
    <row r="2" ht="22.5" customHeight="1">
      <c r="A2" s="3" t="s">
        <v>57</v>
      </c>
      <c r="B2" s="1"/>
      <c r="C2" s="1"/>
      <c r="D2" s="1"/>
      <c r="E2" s="1"/>
      <c r="F2" s="1"/>
      <c r="G2" s="1"/>
      <c r="H2" s="1"/>
    </row>
    <row r="3" ht="22.5" customHeight="1">
      <c r="A3" s="4" t="s">
        <v>2</v>
      </c>
      <c r="B3" s="1"/>
      <c r="C3" s="1"/>
      <c r="D3" s="1"/>
      <c r="E3" s="1"/>
      <c r="F3" s="1"/>
      <c r="G3" s="1"/>
      <c r="H3" s="1"/>
    </row>
    <row r="4" ht="22.5" customHeight="1">
      <c r="A4" s="1"/>
      <c r="B4" s="1"/>
      <c r="C4" s="1"/>
      <c r="D4" s="1"/>
      <c r="E4" s="1"/>
      <c r="F4" s="1"/>
      <c r="G4" s="1"/>
      <c r="H4" s="1"/>
    </row>
    <row r="5" ht="22.5" customHeight="1">
      <c r="A5" s="1"/>
      <c r="B5" s="1"/>
      <c r="C5" s="1"/>
      <c r="D5" s="1"/>
      <c r="E5" s="1"/>
      <c r="F5" s="1"/>
      <c r="G5" s="1"/>
      <c r="H5" s="1"/>
      <c r="J5" s="33" t="s">
        <v>58</v>
      </c>
      <c r="K5" s="34">
        <f>COUNTIFS(G8:G307,"Needs:*")+COUNTIFS(G8:G307,"Unfunded*")+COUNTIFS(G8:G307,"Outside*")</f>
        <v>0</v>
      </c>
    </row>
    <row r="6" ht="22.5" customHeight="1">
      <c r="A6" s="1"/>
      <c r="B6" s="1"/>
      <c r="C6" s="1"/>
      <c r="D6" s="1"/>
      <c r="E6" s="1"/>
      <c r="F6" s="1"/>
      <c r="G6" s="1"/>
      <c r="H6" s="1"/>
      <c r="J6" s="33" t="s">
        <v>31</v>
      </c>
      <c r="K6" s="34">
        <f>COUNTA(A308:E1000)</f>
        <v>0</v>
      </c>
    </row>
    <row r="7" ht="31.5" customHeight="1">
      <c r="A7" s="36" t="s">
        <v>59</v>
      </c>
      <c r="B7" s="36" t="s">
        <v>46</v>
      </c>
      <c r="C7" s="36" t="s">
        <v>60</v>
      </c>
      <c r="D7" s="36" t="s">
        <v>61</v>
      </c>
      <c r="E7" s="36" t="s">
        <v>62</v>
      </c>
      <c r="F7" s="36" t="s">
        <v>63</v>
      </c>
      <c r="G7" s="36" t="s">
        <v>64</v>
      </c>
      <c r="H7" s="36" t="s">
        <v>56</v>
      </c>
    </row>
    <row r="8" ht="22.5" customHeight="1">
      <c r="A8" s="37"/>
      <c r="B8" s="38"/>
      <c r="C8" s="39"/>
      <c r="D8" s="40"/>
      <c r="E8" s="41"/>
      <c r="F8" s="42" t="str">
        <f>IF(OR(A8="",NOT(ISNUMBER(B8)),NOT(ISNUMBER(C8)),C8&lt;0,NOT(ISNUMBER(Setup!$B$5)),NOT(ISNUMBER(Setup!$B$10)),E8="Yes",B8&lt;Setup!$B$5,B8&gt;Setup!$B$11),"",IF(ISNUMBER(D8),IF(OR(COUNTIFS(Paychecks!$A$8:$A$34,D8)=0,D8&gt;B8-Setup!$B$10),"",D8),IF(D8&lt;&gt;"","",IF(B8-Setup!$B$10&lt;Setup!$B$5,"",Setup!$B$5+14*INT((B8-Setup!$B$10-Setup!$B$5)/14)))))</f>
        <v/>
      </c>
      <c r="G8" s="43" t="str">
        <f>IF(COUNTA(A8:E8)=0,"",IF(E8="Yes","Excluded",IF(A8="","Needs: bill name",IF(OR(NOT(ISNUMBER(B8)),B8&lt;&gt;INT(B8)),"Needs: valid due date",IF(OR(NOT(ISNUMBER(C8)),C8&lt;0),"Needs: nonnegative amount",IF(OR(NOT(ISNUMBER(Setup!$B$5)),NOT(ISNUMBER(Setup!$B$10))),"Needs: paycheck settings",IF(OR(B8&lt;Setup!$B$5,B8&gt;Setup!$B$11),"Outside plan dates",IF(AND(D8&lt;&gt;"",OR(NOT(ISNUMBER(D8)),COUNTIFS(Paychecks!$A$8:$A$34,D8)=0)),"Needs: valid payday override",IF(AND(ISNUMBER(D8),D8&gt;B8-Setup!$B$10),"Needs: override before deadline",IF(F8="","Unfunded before first payday","Assigned"))))))))))</f>
        <v/>
      </c>
      <c r="H8" s="44"/>
    </row>
    <row r="9" ht="22.5" customHeight="1">
      <c r="A9" s="45"/>
      <c r="B9" s="40"/>
      <c r="C9" s="46"/>
      <c r="D9" s="38"/>
      <c r="E9" s="41"/>
      <c r="F9" s="42" t="str">
        <f>IF(OR(A9="",NOT(ISNUMBER(B9)),NOT(ISNUMBER(C9)),C9&lt;0,NOT(ISNUMBER(Setup!$B$5)),NOT(ISNUMBER(Setup!$B$10)),E9="Yes",B9&lt;Setup!$B$5,B9&gt;Setup!$B$11),"",IF(ISNUMBER(D9),IF(OR(COUNTIFS(Paychecks!$A$8:$A$34,D9)=0,D9&gt;B9-Setup!$B$10),"",D9),IF(D9&lt;&gt;"","",IF(B9-Setup!$B$10&lt;Setup!$B$5,"",Setup!$B$5+14*INT((B9-Setup!$B$10-Setup!$B$5)/14)))))</f>
        <v/>
      </c>
      <c r="G9" s="43" t="str">
        <f>IF(COUNTA(A9:E9)=0,"",IF(E9="Yes","Excluded",IF(A9="","Needs: bill name",IF(OR(NOT(ISNUMBER(B9)),B9&lt;&gt;INT(B9)),"Needs: valid due date",IF(OR(NOT(ISNUMBER(C9)),C9&lt;0),"Needs: nonnegative amount",IF(OR(NOT(ISNUMBER(Setup!$B$5)),NOT(ISNUMBER(Setup!$B$10))),"Needs: paycheck settings",IF(OR(B9&lt;Setup!$B$5,B9&gt;Setup!$B$11),"Outside plan dates",IF(AND(D9&lt;&gt;"",OR(NOT(ISNUMBER(D9)),COUNTIFS(Paychecks!$A$8:$A$34,D9)=0)),"Needs: valid payday override",IF(AND(ISNUMBER(D9),D9&gt;B9-Setup!$B$10),"Needs: override before deadline",IF(F9="","Unfunded before first payday","Assigned"))))))))))</f>
        <v/>
      </c>
      <c r="H9" s="44"/>
    </row>
    <row r="10" ht="22.5" customHeight="1">
      <c r="A10" s="45"/>
      <c r="B10" s="40"/>
      <c r="C10" s="46"/>
      <c r="D10" s="38"/>
      <c r="E10" s="47"/>
      <c r="F10" s="42" t="str">
        <f>IF(OR(A10="",NOT(ISNUMBER(B10)),NOT(ISNUMBER(C10)),C10&lt;0,NOT(ISNUMBER(Setup!$B$5)),NOT(ISNUMBER(Setup!$B$10)),E10="Yes",B10&lt;Setup!$B$5,B10&gt;Setup!$B$11),"",IF(ISNUMBER(D10),IF(OR(COUNTIFS(Paychecks!$A$8:$A$34,D10)=0,D10&gt;B10-Setup!$B$10),"",D10),IF(D10&lt;&gt;"","",IF(B10-Setup!$B$10&lt;Setup!$B$5,"",Setup!$B$5+14*INT((B10-Setup!$B$10-Setup!$B$5)/14)))))</f>
        <v/>
      </c>
      <c r="G10" s="43" t="str">
        <f>IF(COUNTA(A10:E10)=0,"",IF(E10="Yes","Excluded",IF(A10="","Needs: bill name",IF(OR(NOT(ISNUMBER(B10)),B10&lt;&gt;INT(B10)),"Needs: valid due date",IF(OR(NOT(ISNUMBER(C10)),C10&lt;0),"Needs: nonnegative amount",IF(OR(NOT(ISNUMBER(Setup!$B$5)),NOT(ISNUMBER(Setup!$B$10))),"Needs: paycheck settings",IF(OR(B10&lt;Setup!$B$5,B10&gt;Setup!$B$11),"Outside plan dates",IF(AND(D10&lt;&gt;"",OR(NOT(ISNUMBER(D10)),COUNTIFS(Paychecks!$A$8:$A$34,D10)=0)),"Needs: valid payday override",IF(AND(ISNUMBER(D10),D10&gt;B10-Setup!$B$10),"Needs: override before deadline",IF(F10="","Unfunded before first payday","Assigned"))))))))))</f>
        <v/>
      </c>
      <c r="H10" s="44"/>
    </row>
    <row r="11" ht="22.5" customHeight="1">
      <c r="A11" s="44"/>
      <c r="B11" s="38"/>
      <c r="C11" s="39"/>
      <c r="D11" s="38"/>
      <c r="E11" s="41"/>
      <c r="F11" s="42" t="str">
        <f>IF(OR(A11="",NOT(ISNUMBER(B11)),NOT(ISNUMBER(C11)),C11&lt;0,NOT(ISNUMBER(Setup!$B$5)),NOT(ISNUMBER(Setup!$B$10)),E11="Yes",B11&lt;Setup!$B$5,B11&gt;Setup!$B$11),"",IF(ISNUMBER(D11),IF(OR(COUNTIFS(Paychecks!$A$8:$A$34,D11)=0,D11&gt;B11-Setup!$B$10),"",D11),IF(D11&lt;&gt;"","",IF(B11-Setup!$B$10&lt;Setup!$B$5,"",Setup!$B$5+14*INT((B11-Setup!$B$10-Setup!$B$5)/14)))))</f>
        <v/>
      </c>
      <c r="G11" s="43" t="str">
        <f>IF(COUNTA(A11:E11)=0,"",IF(E11="Yes","Excluded",IF(A11="","Needs: bill name",IF(OR(NOT(ISNUMBER(B11)),B11&lt;&gt;INT(B11)),"Needs: valid due date",IF(OR(NOT(ISNUMBER(C11)),C11&lt;0),"Needs: nonnegative amount",IF(OR(NOT(ISNUMBER(Setup!$B$5)),NOT(ISNUMBER(Setup!$B$10))),"Needs: paycheck settings",IF(OR(B11&lt;Setup!$B$5,B11&gt;Setup!$B$11),"Outside plan dates",IF(AND(D11&lt;&gt;"",OR(NOT(ISNUMBER(D11)),COUNTIFS(Paychecks!$A$8:$A$34,D11)=0)),"Needs: valid payday override",IF(AND(ISNUMBER(D11),D11&gt;B11-Setup!$B$10),"Needs: override before deadline",IF(F11="","Unfunded before first payday","Assigned"))))))))))</f>
        <v/>
      </c>
      <c r="H11" s="44"/>
    </row>
    <row r="12" ht="22.5" customHeight="1">
      <c r="A12" s="44"/>
      <c r="B12" s="38"/>
      <c r="C12" s="39"/>
      <c r="D12" s="38"/>
      <c r="E12" s="41"/>
      <c r="F12" s="42" t="str">
        <f>IF(OR(A12="",NOT(ISNUMBER(B12)),NOT(ISNUMBER(C12)),C12&lt;0,NOT(ISNUMBER(Setup!$B$5)),NOT(ISNUMBER(Setup!$B$10)),E12="Yes",B12&lt;Setup!$B$5,B12&gt;Setup!$B$11),"",IF(ISNUMBER(D12),IF(OR(COUNTIFS(Paychecks!$A$8:$A$34,D12)=0,D12&gt;B12-Setup!$B$10),"",D12),IF(D12&lt;&gt;"","",IF(B12-Setup!$B$10&lt;Setup!$B$5,"",Setup!$B$5+14*INT((B12-Setup!$B$10-Setup!$B$5)/14)))))</f>
        <v/>
      </c>
      <c r="G12" s="43" t="str">
        <f>IF(COUNTA(A12:E12)=0,"",IF(E12="Yes","Excluded",IF(A12="","Needs: bill name",IF(OR(NOT(ISNUMBER(B12)),B12&lt;&gt;INT(B12)),"Needs: valid due date",IF(OR(NOT(ISNUMBER(C12)),C12&lt;0),"Needs: nonnegative amount",IF(OR(NOT(ISNUMBER(Setup!$B$5)),NOT(ISNUMBER(Setup!$B$10))),"Needs: paycheck settings",IF(OR(B12&lt;Setup!$B$5,B12&gt;Setup!$B$11),"Outside plan dates",IF(AND(D12&lt;&gt;"",OR(NOT(ISNUMBER(D12)),COUNTIFS(Paychecks!$A$8:$A$34,D12)=0)),"Needs: valid payday override",IF(AND(ISNUMBER(D12),D12&gt;B12-Setup!$B$10),"Needs: override before deadline",IF(F12="","Unfunded before first payday","Assigned"))))))))))</f>
        <v/>
      </c>
      <c r="H12" s="44"/>
    </row>
    <row r="13" ht="22.5" customHeight="1">
      <c r="A13" s="44"/>
      <c r="B13" s="38"/>
      <c r="C13" s="39"/>
      <c r="D13" s="38"/>
      <c r="E13" s="41"/>
      <c r="F13" s="42" t="str">
        <f>IF(OR(A13="",NOT(ISNUMBER(B13)),NOT(ISNUMBER(C13)),C13&lt;0,NOT(ISNUMBER(Setup!$B$5)),NOT(ISNUMBER(Setup!$B$10)),E13="Yes",B13&lt;Setup!$B$5,B13&gt;Setup!$B$11),"",IF(ISNUMBER(D13),IF(OR(COUNTIFS(Paychecks!$A$8:$A$34,D13)=0,D13&gt;B13-Setup!$B$10),"",D13),IF(D13&lt;&gt;"","",IF(B13-Setup!$B$10&lt;Setup!$B$5,"",Setup!$B$5+14*INT((B13-Setup!$B$10-Setup!$B$5)/14)))))</f>
        <v/>
      </c>
      <c r="G13" s="43" t="str">
        <f>IF(COUNTA(A13:E13)=0,"",IF(E13="Yes","Excluded",IF(A13="","Needs: bill name",IF(OR(NOT(ISNUMBER(B13)),B13&lt;&gt;INT(B13)),"Needs: valid due date",IF(OR(NOT(ISNUMBER(C13)),C13&lt;0),"Needs: nonnegative amount",IF(OR(NOT(ISNUMBER(Setup!$B$5)),NOT(ISNUMBER(Setup!$B$10))),"Needs: paycheck settings",IF(OR(B13&lt;Setup!$B$5,B13&gt;Setup!$B$11),"Outside plan dates",IF(AND(D13&lt;&gt;"",OR(NOT(ISNUMBER(D13)),COUNTIFS(Paychecks!$A$8:$A$34,D13)=0)),"Needs: valid payday override",IF(AND(ISNUMBER(D13),D13&gt;B13-Setup!$B$10),"Needs: override before deadline",IF(F13="","Unfunded before first payday","Assigned"))))))))))</f>
        <v/>
      </c>
      <c r="H13" s="44"/>
    </row>
    <row r="14" ht="22.5" customHeight="1">
      <c r="A14" s="44"/>
      <c r="B14" s="38"/>
      <c r="C14" s="39"/>
      <c r="D14" s="38"/>
      <c r="E14" s="41"/>
      <c r="F14" s="42" t="str">
        <f>IF(OR(A14="",NOT(ISNUMBER(B14)),NOT(ISNUMBER(C14)),C14&lt;0,NOT(ISNUMBER(Setup!$B$5)),NOT(ISNUMBER(Setup!$B$10)),E14="Yes",B14&lt;Setup!$B$5,B14&gt;Setup!$B$11),"",IF(ISNUMBER(D14),IF(OR(COUNTIFS(Paychecks!$A$8:$A$34,D14)=0,D14&gt;B14-Setup!$B$10),"",D14),IF(D14&lt;&gt;"","",IF(B14-Setup!$B$10&lt;Setup!$B$5,"",Setup!$B$5+14*INT((B14-Setup!$B$10-Setup!$B$5)/14)))))</f>
        <v/>
      </c>
      <c r="G14" s="43" t="str">
        <f>IF(COUNTA(A14:E14)=0,"",IF(E14="Yes","Excluded",IF(A14="","Needs: bill name",IF(OR(NOT(ISNUMBER(B14)),B14&lt;&gt;INT(B14)),"Needs: valid due date",IF(OR(NOT(ISNUMBER(C14)),C14&lt;0),"Needs: nonnegative amount",IF(OR(NOT(ISNUMBER(Setup!$B$5)),NOT(ISNUMBER(Setup!$B$10))),"Needs: paycheck settings",IF(OR(B14&lt;Setup!$B$5,B14&gt;Setup!$B$11),"Outside plan dates",IF(AND(D14&lt;&gt;"",OR(NOT(ISNUMBER(D14)),COUNTIFS(Paychecks!$A$8:$A$34,D14)=0)),"Needs: valid payday override",IF(AND(ISNUMBER(D14),D14&gt;B14-Setup!$B$10),"Needs: override before deadline",IF(F14="","Unfunded before first payday","Assigned"))))))))))</f>
        <v/>
      </c>
      <c r="H14" s="44"/>
    </row>
    <row r="15" ht="22.5" customHeight="1">
      <c r="A15" s="44"/>
      <c r="B15" s="38"/>
      <c r="C15" s="39"/>
      <c r="D15" s="38"/>
      <c r="E15" s="41"/>
      <c r="F15" s="42" t="str">
        <f>IF(OR(A15="",NOT(ISNUMBER(B15)),NOT(ISNUMBER(C15)),C15&lt;0,NOT(ISNUMBER(Setup!$B$5)),NOT(ISNUMBER(Setup!$B$10)),E15="Yes",B15&lt;Setup!$B$5,B15&gt;Setup!$B$11),"",IF(ISNUMBER(D15),IF(OR(COUNTIFS(Paychecks!$A$8:$A$34,D15)=0,D15&gt;B15-Setup!$B$10),"",D15),IF(D15&lt;&gt;"","",IF(B15-Setup!$B$10&lt;Setup!$B$5,"",Setup!$B$5+14*INT((B15-Setup!$B$10-Setup!$B$5)/14)))))</f>
        <v/>
      </c>
      <c r="G15" s="43" t="str">
        <f>IF(COUNTA(A15:E15)=0,"",IF(E15="Yes","Excluded",IF(A15="","Needs: bill name",IF(OR(NOT(ISNUMBER(B15)),B15&lt;&gt;INT(B15)),"Needs: valid due date",IF(OR(NOT(ISNUMBER(C15)),C15&lt;0),"Needs: nonnegative amount",IF(OR(NOT(ISNUMBER(Setup!$B$5)),NOT(ISNUMBER(Setup!$B$10))),"Needs: paycheck settings",IF(OR(B15&lt;Setup!$B$5,B15&gt;Setup!$B$11),"Outside plan dates",IF(AND(D15&lt;&gt;"",OR(NOT(ISNUMBER(D15)),COUNTIFS(Paychecks!$A$8:$A$34,D15)=0)),"Needs: valid payday override",IF(AND(ISNUMBER(D15),D15&gt;B15-Setup!$B$10),"Needs: override before deadline",IF(F15="","Unfunded before first payday","Assigned"))))))))))</f>
        <v/>
      </c>
      <c r="H15" s="44"/>
    </row>
    <row r="16" ht="22.5" customHeight="1">
      <c r="A16" s="44"/>
      <c r="B16" s="38"/>
      <c r="C16" s="39"/>
      <c r="D16" s="38"/>
      <c r="E16" s="41"/>
      <c r="F16" s="42" t="str">
        <f>IF(OR(A16="",NOT(ISNUMBER(B16)),NOT(ISNUMBER(C16)),C16&lt;0,NOT(ISNUMBER(Setup!$B$5)),NOT(ISNUMBER(Setup!$B$10)),E16="Yes",B16&lt;Setup!$B$5,B16&gt;Setup!$B$11),"",IF(ISNUMBER(D16),IF(OR(COUNTIFS(Paychecks!$A$8:$A$34,D16)=0,D16&gt;B16-Setup!$B$10),"",D16),IF(D16&lt;&gt;"","",IF(B16-Setup!$B$10&lt;Setup!$B$5,"",Setup!$B$5+14*INT((B16-Setup!$B$10-Setup!$B$5)/14)))))</f>
        <v/>
      </c>
      <c r="G16" s="43" t="str">
        <f>IF(COUNTA(A16:E16)=0,"",IF(E16="Yes","Excluded",IF(A16="","Needs: bill name",IF(OR(NOT(ISNUMBER(B16)),B16&lt;&gt;INT(B16)),"Needs: valid due date",IF(OR(NOT(ISNUMBER(C16)),C16&lt;0),"Needs: nonnegative amount",IF(OR(NOT(ISNUMBER(Setup!$B$5)),NOT(ISNUMBER(Setup!$B$10))),"Needs: paycheck settings",IF(OR(B16&lt;Setup!$B$5,B16&gt;Setup!$B$11),"Outside plan dates",IF(AND(D16&lt;&gt;"",OR(NOT(ISNUMBER(D16)),COUNTIFS(Paychecks!$A$8:$A$34,D16)=0)),"Needs: valid payday override",IF(AND(ISNUMBER(D16),D16&gt;B16-Setup!$B$10),"Needs: override before deadline",IF(F16="","Unfunded before first payday","Assigned"))))))))))</f>
        <v/>
      </c>
      <c r="H16" s="44"/>
    </row>
    <row r="17" ht="22.5" customHeight="1">
      <c r="A17" s="44"/>
      <c r="B17" s="38"/>
      <c r="C17" s="39"/>
      <c r="D17" s="38"/>
      <c r="E17" s="41"/>
      <c r="F17" s="42" t="str">
        <f>IF(OR(A17="",NOT(ISNUMBER(B17)),NOT(ISNUMBER(C17)),C17&lt;0,NOT(ISNUMBER(Setup!$B$5)),NOT(ISNUMBER(Setup!$B$10)),E17="Yes",B17&lt;Setup!$B$5,B17&gt;Setup!$B$11),"",IF(ISNUMBER(D17),IF(OR(COUNTIFS(Paychecks!$A$8:$A$34,D17)=0,D17&gt;B17-Setup!$B$10),"",D17),IF(D17&lt;&gt;"","",IF(B17-Setup!$B$10&lt;Setup!$B$5,"",Setup!$B$5+14*INT((B17-Setup!$B$10-Setup!$B$5)/14)))))</f>
        <v/>
      </c>
      <c r="G17" s="43" t="str">
        <f>IF(COUNTA(A17:E17)=0,"",IF(E17="Yes","Excluded",IF(A17="","Needs: bill name",IF(OR(NOT(ISNUMBER(B17)),B17&lt;&gt;INT(B17)),"Needs: valid due date",IF(OR(NOT(ISNUMBER(C17)),C17&lt;0),"Needs: nonnegative amount",IF(OR(NOT(ISNUMBER(Setup!$B$5)),NOT(ISNUMBER(Setup!$B$10))),"Needs: paycheck settings",IF(OR(B17&lt;Setup!$B$5,B17&gt;Setup!$B$11),"Outside plan dates",IF(AND(D17&lt;&gt;"",OR(NOT(ISNUMBER(D17)),COUNTIFS(Paychecks!$A$8:$A$34,D17)=0)),"Needs: valid payday override",IF(AND(ISNUMBER(D17),D17&gt;B17-Setup!$B$10),"Needs: override before deadline",IF(F17="","Unfunded before first payday","Assigned"))))))))))</f>
        <v/>
      </c>
      <c r="H17" s="44"/>
    </row>
    <row r="18" ht="22.5" customHeight="1">
      <c r="A18" s="44"/>
      <c r="B18" s="38"/>
      <c r="C18" s="39"/>
      <c r="D18" s="38"/>
      <c r="E18" s="41"/>
      <c r="F18" s="42" t="str">
        <f>IF(OR(A18="",NOT(ISNUMBER(B18)),NOT(ISNUMBER(C18)),C18&lt;0,NOT(ISNUMBER(Setup!$B$5)),NOT(ISNUMBER(Setup!$B$10)),E18="Yes",B18&lt;Setup!$B$5,B18&gt;Setup!$B$11),"",IF(ISNUMBER(D18),IF(OR(COUNTIFS(Paychecks!$A$8:$A$34,D18)=0,D18&gt;B18-Setup!$B$10),"",D18),IF(D18&lt;&gt;"","",IF(B18-Setup!$B$10&lt;Setup!$B$5,"",Setup!$B$5+14*INT((B18-Setup!$B$10-Setup!$B$5)/14)))))</f>
        <v/>
      </c>
      <c r="G18" s="43" t="str">
        <f>IF(COUNTA(A18:E18)=0,"",IF(E18="Yes","Excluded",IF(A18="","Needs: bill name",IF(OR(NOT(ISNUMBER(B18)),B18&lt;&gt;INT(B18)),"Needs: valid due date",IF(OR(NOT(ISNUMBER(C18)),C18&lt;0),"Needs: nonnegative amount",IF(OR(NOT(ISNUMBER(Setup!$B$5)),NOT(ISNUMBER(Setup!$B$10))),"Needs: paycheck settings",IF(OR(B18&lt;Setup!$B$5,B18&gt;Setup!$B$11),"Outside plan dates",IF(AND(D18&lt;&gt;"",OR(NOT(ISNUMBER(D18)),COUNTIFS(Paychecks!$A$8:$A$34,D18)=0)),"Needs: valid payday override",IF(AND(ISNUMBER(D18),D18&gt;B18-Setup!$B$10),"Needs: override before deadline",IF(F18="","Unfunded before first payday","Assigned"))))))))))</f>
        <v/>
      </c>
      <c r="H18" s="44"/>
    </row>
    <row r="19" ht="22.5" customHeight="1">
      <c r="A19" s="44"/>
      <c r="B19" s="38"/>
      <c r="C19" s="39"/>
      <c r="D19" s="38"/>
      <c r="E19" s="41"/>
      <c r="F19" s="42" t="str">
        <f>IF(OR(A19="",NOT(ISNUMBER(B19)),NOT(ISNUMBER(C19)),C19&lt;0,NOT(ISNUMBER(Setup!$B$5)),NOT(ISNUMBER(Setup!$B$10)),E19="Yes",B19&lt;Setup!$B$5,B19&gt;Setup!$B$11),"",IF(ISNUMBER(D19),IF(OR(COUNTIFS(Paychecks!$A$8:$A$34,D19)=0,D19&gt;B19-Setup!$B$10),"",D19),IF(D19&lt;&gt;"","",IF(B19-Setup!$B$10&lt;Setup!$B$5,"",Setup!$B$5+14*INT((B19-Setup!$B$10-Setup!$B$5)/14)))))</f>
        <v/>
      </c>
      <c r="G19" s="43" t="str">
        <f>IF(COUNTA(A19:E19)=0,"",IF(E19="Yes","Excluded",IF(A19="","Needs: bill name",IF(OR(NOT(ISNUMBER(B19)),B19&lt;&gt;INT(B19)),"Needs: valid due date",IF(OR(NOT(ISNUMBER(C19)),C19&lt;0),"Needs: nonnegative amount",IF(OR(NOT(ISNUMBER(Setup!$B$5)),NOT(ISNUMBER(Setup!$B$10))),"Needs: paycheck settings",IF(OR(B19&lt;Setup!$B$5,B19&gt;Setup!$B$11),"Outside plan dates",IF(AND(D19&lt;&gt;"",OR(NOT(ISNUMBER(D19)),COUNTIFS(Paychecks!$A$8:$A$34,D19)=0)),"Needs: valid payday override",IF(AND(ISNUMBER(D19),D19&gt;B19-Setup!$B$10),"Needs: override before deadline",IF(F19="","Unfunded before first payday","Assigned"))))))))))</f>
        <v/>
      </c>
      <c r="H19" s="44"/>
    </row>
    <row r="20" ht="22.5" customHeight="1">
      <c r="A20" s="44"/>
      <c r="B20" s="38"/>
      <c r="C20" s="39"/>
      <c r="D20" s="38"/>
      <c r="E20" s="41"/>
      <c r="F20" s="42" t="str">
        <f>IF(OR(A20="",NOT(ISNUMBER(B20)),NOT(ISNUMBER(C20)),C20&lt;0,NOT(ISNUMBER(Setup!$B$5)),NOT(ISNUMBER(Setup!$B$10)),E20="Yes",B20&lt;Setup!$B$5,B20&gt;Setup!$B$11),"",IF(ISNUMBER(D20),IF(OR(COUNTIFS(Paychecks!$A$8:$A$34,D20)=0,D20&gt;B20-Setup!$B$10),"",D20),IF(D20&lt;&gt;"","",IF(B20-Setup!$B$10&lt;Setup!$B$5,"",Setup!$B$5+14*INT((B20-Setup!$B$10-Setup!$B$5)/14)))))</f>
        <v/>
      </c>
      <c r="G20" s="43" t="str">
        <f>IF(COUNTA(A20:E20)=0,"",IF(E20="Yes","Excluded",IF(A20="","Needs: bill name",IF(OR(NOT(ISNUMBER(B20)),B20&lt;&gt;INT(B20)),"Needs: valid due date",IF(OR(NOT(ISNUMBER(C20)),C20&lt;0),"Needs: nonnegative amount",IF(OR(NOT(ISNUMBER(Setup!$B$5)),NOT(ISNUMBER(Setup!$B$10))),"Needs: paycheck settings",IF(OR(B20&lt;Setup!$B$5,B20&gt;Setup!$B$11),"Outside plan dates",IF(AND(D20&lt;&gt;"",OR(NOT(ISNUMBER(D20)),COUNTIFS(Paychecks!$A$8:$A$34,D20)=0)),"Needs: valid payday override",IF(AND(ISNUMBER(D20),D20&gt;B20-Setup!$B$10),"Needs: override before deadline",IF(F20="","Unfunded before first payday","Assigned"))))))))))</f>
        <v/>
      </c>
      <c r="H20" s="44"/>
    </row>
    <row r="21" ht="22.5" customHeight="1">
      <c r="A21" s="44"/>
      <c r="B21" s="38"/>
      <c r="C21" s="39"/>
      <c r="D21" s="38"/>
      <c r="E21" s="41"/>
      <c r="F21" s="42" t="str">
        <f>IF(OR(A21="",NOT(ISNUMBER(B21)),NOT(ISNUMBER(C21)),C21&lt;0,NOT(ISNUMBER(Setup!$B$5)),NOT(ISNUMBER(Setup!$B$10)),E21="Yes",B21&lt;Setup!$B$5,B21&gt;Setup!$B$11),"",IF(ISNUMBER(D21),IF(OR(COUNTIFS(Paychecks!$A$8:$A$34,D21)=0,D21&gt;B21-Setup!$B$10),"",D21),IF(D21&lt;&gt;"","",IF(B21-Setup!$B$10&lt;Setup!$B$5,"",Setup!$B$5+14*INT((B21-Setup!$B$10-Setup!$B$5)/14)))))</f>
        <v/>
      </c>
      <c r="G21" s="43" t="str">
        <f>IF(COUNTA(A21:E21)=0,"",IF(E21="Yes","Excluded",IF(A21="","Needs: bill name",IF(OR(NOT(ISNUMBER(B21)),B21&lt;&gt;INT(B21)),"Needs: valid due date",IF(OR(NOT(ISNUMBER(C21)),C21&lt;0),"Needs: nonnegative amount",IF(OR(NOT(ISNUMBER(Setup!$B$5)),NOT(ISNUMBER(Setup!$B$10))),"Needs: paycheck settings",IF(OR(B21&lt;Setup!$B$5,B21&gt;Setup!$B$11),"Outside plan dates",IF(AND(D21&lt;&gt;"",OR(NOT(ISNUMBER(D21)),COUNTIFS(Paychecks!$A$8:$A$34,D21)=0)),"Needs: valid payday override",IF(AND(ISNUMBER(D21),D21&gt;B21-Setup!$B$10),"Needs: override before deadline",IF(F21="","Unfunded before first payday","Assigned"))))))))))</f>
        <v/>
      </c>
      <c r="H21" s="44"/>
    </row>
    <row r="22" ht="22.5" customHeight="1">
      <c r="A22" s="44"/>
      <c r="B22" s="38"/>
      <c r="C22" s="39"/>
      <c r="D22" s="38"/>
      <c r="E22" s="41"/>
      <c r="F22" s="42" t="str">
        <f>IF(OR(A22="",NOT(ISNUMBER(B22)),NOT(ISNUMBER(C22)),C22&lt;0,NOT(ISNUMBER(Setup!$B$5)),NOT(ISNUMBER(Setup!$B$10)),E22="Yes",B22&lt;Setup!$B$5,B22&gt;Setup!$B$11),"",IF(ISNUMBER(D22),IF(OR(COUNTIFS(Paychecks!$A$8:$A$34,D22)=0,D22&gt;B22-Setup!$B$10),"",D22),IF(D22&lt;&gt;"","",IF(B22-Setup!$B$10&lt;Setup!$B$5,"",Setup!$B$5+14*INT((B22-Setup!$B$10-Setup!$B$5)/14)))))</f>
        <v/>
      </c>
      <c r="G22" s="43" t="str">
        <f>IF(COUNTA(A22:E22)=0,"",IF(E22="Yes","Excluded",IF(A22="","Needs: bill name",IF(OR(NOT(ISNUMBER(B22)),B22&lt;&gt;INT(B22)),"Needs: valid due date",IF(OR(NOT(ISNUMBER(C22)),C22&lt;0),"Needs: nonnegative amount",IF(OR(NOT(ISNUMBER(Setup!$B$5)),NOT(ISNUMBER(Setup!$B$10))),"Needs: paycheck settings",IF(OR(B22&lt;Setup!$B$5,B22&gt;Setup!$B$11),"Outside plan dates",IF(AND(D22&lt;&gt;"",OR(NOT(ISNUMBER(D22)),COUNTIFS(Paychecks!$A$8:$A$34,D22)=0)),"Needs: valid payday override",IF(AND(ISNUMBER(D22),D22&gt;B22-Setup!$B$10),"Needs: override before deadline",IF(F22="","Unfunded before first payday","Assigned"))))))))))</f>
        <v/>
      </c>
      <c r="H22" s="44"/>
    </row>
    <row r="23" ht="22.5" customHeight="1">
      <c r="A23" s="44"/>
      <c r="B23" s="38"/>
      <c r="C23" s="39"/>
      <c r="D23" s="38"/>
      <c r="E23" s="41"/>
      <c r="F23" s="42" t="str">
        <f>IF(OR(A23="",NOT(ISNUMBER(B23)),NOT(ISNUMBER(C23)),C23&lt;0,NOT(ISNUMBER(Setup!$B$5)),NOT(ISNUMBER(Setup!$B$10)),E23="Yes",B23&lt;Setup!$B$5,B23&gt;Setup!$B$11),"",IF(ISNUMBER(D23),IF(OR(COUNTIFS(Paychecks!$A$8:$A$34,D23)=0,D23&gt;B23-Setup!$B$10),"",D23),IF(D23&lt;&gt;"","",IF(B23-Setup!$B$10&lt;Setup!$B$5,"",Setup!$B$5+14*INT((B23-Setup!$B$10-Setup!$B$5)/14)))))</f>
        <v/>
      </c>
      <c r="G23" s="43" t="str">
        <f>IF(COUNTA(A23:E23)=0,"",IF(E23="Yes","Excluded",IF(A23="","Needs: bill name",IF(OR(NOT(ISNUMBER(B23)),B23&lt;&gt;INT(B23)),"Needs: valid due date",IF(OR(NOT(ISNUMBER(C23)),C23&lt;0),"Needs: nonnegative amount",IF(OR(NOT(ISNUMBER(Setup!$B$5)),NOT(ISNUMBER(Setup!$B$10))),"Needs: paycheck settings",IF(OR(B23&lt;Setup!$B$5,B23&gt;Setup!$B$11),"Outside plan dates",IF(AND(D23&lt;&gt;"",OR(NOT(ISNUMBER(D23)),COUNTIFS(Paychecks!$A$8:$A$34,D23)=0)),"Needs: valid payday override",IF(AND(ISNUMBER(D23),D23&gt;B23-Setup!$B$10),"Needs: override before deadline",IF(F23="","Unfunded before first payday","Assigned"))))))))))</f>
        <v/>
      </c>
      <c r="H23" s="44"/>
    </row>
    <row r="24" ht="22.5" customHeight="1">
      <c r="A24" s="44"/>
      <c r="B24" s="38"/>
      <c r="C24" s="39"/>
      <c r="D24" s="38"/>
      <c r="E24" s="41"/>
      <c r="F24" s="42" t="str">
        <f>IF(OR(A24="",NOT(ISNUMBER(B24)),NOT(ISNUMBER(C24)),C24&lt;0,NOT(ISNUMBER(Setup!$B$5)),NOT(ISNUMBER(Setup!$B$10)),E24="Yes",B24&lt;Setup!$B$5,B24&gt;Setup!$B$11),"",IF(ISNUMBER(D24),IF(OR(COUNTIFS(Paychecks!$A$8:$A$34,D24)=0,D24&gt;B24-Setup!$B$10),"",D24),IF(D24&lt;&gt;"","",IF(B24-Setup!$B$10&lt;Setup!$B$5,"",Setup!$B$5+14*INT((B24-Setup!$B$10-Setup!$B$5)/14)))))</f>
        <v/>
      </c>
      <c r="G24" s="43" t="str">
        <f>IF(COUNTA(A24:E24)=0,"",IF(E24="Yes","Excluded",IF(A24="","Needs: bill name",IF(OR(NOT(ISNUMBER(B24)),B24&lt;&gt;INT(B24)),"Needs: valid due date",IF(OR(NOT(ISNUMBER(C24)),C24&lt;0),"Needs: nonnegative amount",IF(OR(NOT(ISNUMBER(Setup!$B$5)),NOT(ISNUMBER(Setup!$B$10))),"Needs: paycheck settings",IF(OR(B24&lt;Setup!$B$5,B24&gt;Setup!$B$11),"Outside plan dates",IF(AND(D24&lt;&gt;"",OR(NOT(ISNUMBER(D24)),COUNTIFS(Paychecks!$A$8:$A$34,D24)=0)),"Needs: valid payday override",IF(AND(ISNUMBER(D24),D24&gt;B24-Setup!$B$10),"Needs: override before deadline",IF(F24="","Unfunded before first payday","Assigned"))))))))))</f>
        <v/>
      </c>
      <c r="H24" s="44"/>
    </row>
    <row r="25" ht="22.5" customHeight="1">
      <c r="A25" s="44"/>
      <c r="B25" s="38"/>
      <c r="C25" s="39"/>
      <c r="D25" s="38"/>
      <c r="E25" s="41"/>
      <c r="F25" s="42" t="str">
        <f>IF(OR(A25="",NOT(ISNUMBER(B25)),NOT(ISNUMBER(C25)),C25&lt;0,NOT(ISNUMBER(Setup!$B$5)),NOT(ISNUMBER(Setup!$B$10)),E25="Yes",B25&lt;Setup!$B$5,B25&gt;Setup!$B$11),"",IF(ISNUMBER(D25),IF(OR(COUNTIFS(Paychecks!$A$8:$A$34,D25)=0,D25&gt;B25-Setup!$B$10),"",D25),IF(D25&lt;&gt;"","",IF(B25-Setup!$B$10&lt;Setup!$B$5,"",Setup!$B$5+14*INT((B25-Setup!$B$10-Setup!$B$5)/14)))))</f>
        <v/>
      </c>
      <c r="G25" s="43" t="str">
        <f>IF(COUNTA(A25:E25)=0,"",IF(E25="Yes","Excluded",IF(A25="","Needs: bill name",IF(OR(NOT(ISNUMBER(B25)),B25&lt;&gt;INT(B25)),"Needs: valid due date",IF(OR(NOT(ISNUMBER(C25)),C25&lt;0),"Needs: nonnegative amount",IF(OR(NOT(ISNUMBER(Setup!$B$5)),NOT(ISNUMBER(Setup!$B$10))),"Needs: paycheck settings",IF(OR(B25&lt;Setup!$B$5,B25&gt;Setup!$B$11),"Outside plan dates",IF(AND(D25&lt;&gt;"",OR(NOT(ISNUMBER(D25)),COUNTIFS(Paychecks!$A$8:$A$34,D25)=0)),"Needs: valid payday override",IF(AND(ISNUMBER(D25),D25&gt;B25-Setup!$B$10),"Needs: override before deadline",IF(F25="","Unfunded before first payday","Assigned"))))))))))</f>
        <v/>
      </c>
      <c r="H25" s="44"/>
    </row>
    <row r="26" ht="22.5" customHeight="1">
      <c r="A26" s="44"/>
      <c r="B26" s="38"/>
      <c r="C26" s="39"/>
      <c r="D26" s="38"/>
      <c r="E26" s="41"/>
      <c r="F26" s="42" t="str">
        <f>IF(OR(A26="",NOT(ISNUMBER(B26)),NOT(ISNUMBER(C26)),C26&lt;0,NOT(ISNUMBER(Setup!$B$5)),NOT(ISNUMBER(Setup!$B$10)),E26="Yes",B26&lt;Setup!$B$5,B26&gt;Setup!$B$11),"",IF(ISNUMBER(D26),IF(OR(COUNTIFS(Paychecks!$A$8:$A$34,D26)=0,D26&gt;B26-Setup!$B$10),"",D26),IF(D26&lt;&gt;"","",IF(B26-Setup!$B$10&lt;Setup!$B$5,"",Setup!$B$5+14*INT((B26-Setup!$B$10-Setup!$B$5)/14)))))</f>
        <v/>
      </c>
      <c r="G26" s="43" t="str">
        <f>IF(COUNTA(A26:E26)=0,"",IF(E26="Yes","Excluded",IF(A26="","Needs: bill name",IF(OR(NOT(ISNUMBER(B26)),B26&lt;&gt;INT(B26)),"Needs: valid due date",IF(OR(NOT(ISNUMBER(C26)),C26&lt;0),"Needs: nonnegative amount",IF(OR(NOT(ISNUMBER(Setup!$B$5)),NOT(ISNUMBER(Setup!$B$10))),"Needs: paycheck settings",IF(OR(B26&lt;Setup!$B$5,B26&gt;Setup!$B$11),"Outside plan dates",IF(AND(D26&lt;&gt;"",OR(NOT(ISNUMBER(D26)),COUNTIFS(Paychecks!$A$8:$A$34,D26)=0)),"Needs: valid payday override",IF(AND(ISNUMBER(D26),D26&gt;B26-Setup!$B$10),"Needs: override before deadline",IF(F26="","Unfunded before first payday","Assigned"))))))))))</f>
        <v/>
      </c>
      <c r="H26" s="44"/>
    </row>
    <row r="27" ht="22.5" customHeight="1">
      <c r="A27" s="44"/>
      <c r="B27" s="38"/>
      <c r="C27" s="39"/>
      <c r="D27" s="38"/>
      <c r="E27" s="41"/>
      <c r="F27" s="42" t="str">
        <f>IF(OR(A27="",NOT(ISNUMBER(B27)),NOT(ISNUMBER(C27)),C27&lt;0,NOT(ISNUMBER(Setup!$B$5)),NOT(ISNUMBER(Setup!$B$10)),E27="Yes",B27&lt;Setup!$B$5,B27&gt;Setup!$B$11),"",IF(ISNUMBER(D27),IF(OR(COUNTIFS(Paychecks!$A$8:$A$34,D27)=0,D27&gt;B27-Setup!$B$10),"",D27),IF(D27&lt;&gt;"","",IF(B27-Setup!$B$10&lt;Setup!$B$5,"",Setup!$B$5+14*INT((B27-Setup!$B$10-Setup!$B$5)/14)))))</f>
        <v/>
      </c>
      <c r="G27" s="43" t="str">
        <f>IF(COUNTA(A27:E27)=0,"",IF(E27="Yes","Excluded",IF(A27="","Needs: bill name",IF(OR(NOT(ISNUMBER(B27)),B27&lt;&gt;INT(B27)),"Needs: valid due date",IF(OR(NOT(ISNUMBER(C27)),C27&lt;0),"Needs: nonnegative amount",IF(OR(NOT(ISNUMBER(Setup!$B$5)),NOT(ISNUMBER(Setup!$B$10))),"Needs: paycheck settings",IF(OR(B27&lt;Setup!$B$5,B27&gt;Setup!$B$11),"Outside plan dates",IF(AND(D27&lt;&gt;"",OR(NOT(ISNUMBER(D27)),COUNTIFS(Paychecks!$A$8:$A$34,D27)=0)),"Needs: valid payday override",IF(AND(ISNUMBER(D27),D27&gt;B27-Setup!$B$10),"Needs: override before deadline",IF(F27="","Unfunded before first payday","Assigned"))))))))))</f>
        <v/>
      </c>
      <c r="H27" s="44"/>
    </row>
    <row r="28" ht="22.5" customHeight="1">
      <c r="A28" s="44"/>
      <c r="B28" s="38"/>
      <c r="C28" s="39"/>
      <c r="D28" s="38"/>
      <c r="E28" s="41"/>
      <c r="F28" s="42" t="str">
        <f>IF(OR(A28="",NOT(ISNUMBER(B28)),NOT(ISNUMBER(C28)),C28&lt;0,NOT(ISNUMBER(Setup!$B$5)),NOT(ISNUMBER(Setup!$B$10)),E28="Yes",B28&lt;Setup!$B$5,B28&gt;Setup!$B$11),"",IF(ISNUMBER(D28),IF(OR(COUNTIFS(Paychecks!$A$8:$A$34,D28)=0,D28&gt;B28-Setup!$B$10),"",D28),IF(D28&lt;&gt;"","",IF(B28-Setup!$B$10&lt;Setup!$B$5,"",Setup!$B$5+14*INT((B28-Setup!$B$10-Setup!$B$5)/14)))))</f>
        <v/>
      </c>
      <c r="G28" s="43" t="str">
        <f>IF(COUNTA(A28:E28)=0,"",IF(E28="Yes","Excluded",IF(A28="","Needs: bill name",IF(OR(NOT(ISNUMBER(B28)),B28&lt;&gt;INT(B28)),"Needs: valid due date",IF(OR(NOT(ISNUMBER(C28)),C28&lt;0),"Needs: nonnegative amount",IF(OR(NOT(ISNUMBER(Setup!$B$5)),NOT(ISNUMBER(Setup!$B$10))),"Needs: paycheck settings",IF(OR(B28&lt;Setup!$B$5,B28&gt;Setup!$B$11),"Outside plan dates",IF(AND(D28&lt;&gt;"",OR(NOT(ISNUMBER(D28)),COUNTIFS(Paychecks!$A$8:$A$34,D28)=0)),"Needs: valid payday override",IF(AND(ISNUMBER(D28),D28&gt;B28-Setup!$B$10),"Needs: override before deadline",IF(F28="","Unfunded before first payday","Assigned"))))))))))</f>
        <v/>
      </c>
      <c r="H28" s="44"/>
    </row>
    <row r="29" ht="22.5" customHeight="1">
      <c r="A29" s="44"/>
      <c r="B29" s="38"/>
      <c r="C29" s="39"/>
      <c r="D29" s="38"/>
      <c r="E29" s="41"/>
      <c r="F29" s="42" t="str">
        <f>IF(OR(A29="",NOT(ISNUMBER(B29)),NOT(ISNUMBER(C29)),C29&lt;0,NOT(ISNUMBER(Setup!$B$5)),NOT(ISNUMBER(Setup!$B$10)),E29="Yes",B29&lt;Setup!$B$5,B29&gt;Setup!$B$11),"",IF(ISNUMBER(D29),IF(OR(COUNTIFS(Paychecks!$A$8:$A$34,D29)=0,D29&gt;B29-Setup!$B$10),"",D29),IF(D29&lt;&gt;"","",IF(B29-Setup!$B$10&lt;Setup!$B$5,"",Setup!$B$5+14*INT((B29-Setup!$B$10-Setup!$B$5)/14)))))</f>
        <v/>
      </c>
      <c r="G29" s="43" t="str">
        <f>IF(COUNTA(A29:E29)=0,"",IF(E29="Yes","Excluded",IF(A29="","Needs: bill name",IF(OR(NOT(ISNUMBER(B29)),B29&lt;&gt;INT(B29)),"Needs: valid due date",IF(OR(NOT(ISNUMBER(C29)),C29&lt;0),"Needs: nonnegative amount",IF(OR(NOT(ISNUMBER(Setup!$B$5)),NOT(ISNUMBER(Setup!$B$10))),"Needs: paycheck settings",IF(OR(B29&lt;Setup!$B$5,B29&gt;Setup!$B$11),"Outside plan dates",IF(AND(D29&lt;&gt;"",OR(NOT(ISNUMBER(D29)),COUNTIFS(Paychecks!$A$8:$A$34,D29)=0)),"Needs: valid payday override",IF(AND(ISNUMBER(D29),D29&gt;B29-Setup!$B$10),"Needs: override before deadline",IF(F29="","Unfunded before first payday","Assigned"))))))))))</f>
        <v/>
      </c>
      <c r="H29" s="44"/>
    </row>
    <row r="30" ht="22.5" customHeight="1">
      <c r="A30" s="44"/>
      <c r="B30" s="38"/>
      <c r="C30" s="39"/>
      <c r="D30" s="38"/>
      <c r="E30" s="41"/>
      <c r="F30" s="42" t="str">
        <f>IF(OR(A30="",NOT(ISNUMBER(B30)),NOT(ISNUMBER(C30)),C30&lt;0,NOT(ISNUMBER(Setup!$B$5)),NOT(ISNUMBER(Setup!$B$10)),E30="Yes",B30&lt;Setup!$B$5,B30&gt;Setup!$B$11),"",IF(ISNUMBER(D30),IF(OR(COUNTIFS(Paychecks!$A$8:$A$34,D30)=0,D30&gt;B30-Setup!$B$10),"",D30),IF(D30&lt;&gt;"","",IF(B30-Setup!$B$10&lt;Setup!$B$5,"",Setup!$B$5+14*INT((B30-Setup!$B$10-Setup!$B$5)/14)))))</f>
        <v/>
      </c>
      <c r="G30" s="43" t="str">
        <f>IF(COUNTA(A30:E30)=0,"",IF(E30="Yes","Excluded",IF(A30="","Needs: bill name",IF(OR(NOT(ISNUMBER(B30)),B30&lt;&gt;INT(B30)),"Needs: valid due date",IF(OR(NOT(ISNUMBER(C30)),C30&lt;0),"Needs: nonnegative amount",IF(OR(NOT(ISNUMBER(Setup!$B$5)),NOT(ISNUMBER(Setup!$B$10))),"Needs: paycheck settings",IF(OR(B30&lt;Setup!$B$5,B30&gt;Setup!$B$11),"Outside plan dates",IF(AND(D30&lt;&gt;"",OR(NOT(ISNUMBER(D30)),COUNTIFS(Paychecks!$A$8:$A$34,D30)=0)),"Needs: valid payday override",IF(AND(ISNUMBER(D30),D30&gt;B30-Setup!$B$10),"Needs: override before deadline",IF(F30="","Unfunded before first payday","Assigned"))))))))))</f>
        <v/>
      </c>
      <c r="H30" s="44"/>
    </row>
    <row r="31" ht="22.5" customHeight="1">
      <c r="A31" s="44"/>
      <c r="B31" s="38"/>
      <c r="C31" s="39"/>
      <c r="D31" s="38"/>
      <c r="E31" s="41"/>
      <c r="F31" s="42" t="str">
        <f>IF(OR(A31="",NOT(ISNUMBER(B31)),NOT(ISNUMBER(C31)),C31&lt;0,NOT(ISNUMBER(Setup!$B$5)),NOT(ISNUMBER(Setup!$B$10)),E31="Yes",B31&lt;Setup!$B$5,B31&gt;Setup!$B$11),"",IF(ISNUMBER(D31),IF(OR(COUNTIFS(Paychecks!$A$8:$A$34,D31)=0,D31&gt;B31-Setup!$B$10),"",D31),IF(D31&lt;&gt;"","",IF(B31-Setup!$B$10&lt;Setup!$B$5,"",Setup!$B$5+14*INT((B31-Setup!$B$10-Setup!$B$5)/14)))))</f>
        <v/>
      </c>
      <c r="G31" s="43" t="str">
        <f>IF(COUNTA(A31:E31)=0,"",IF(E31="Yes","Excluded",IF(A31="","Needs: bill name",IF(OR(NOT(ISNUMBER(B31)),B31&lt;&gt;INT(B31)),"Needs: valid due date",IF(OR(NOT(ISNUMBER(C31)),C31&lt;0),"Needs: nonnegative amount",IF(OR(NOT(ISNUMBER(Setup!$B$5)),NOT(ISNUMBER(Setup!$B$10))),"Needs: paycheck settings",IF(OR(B31&lt;Setup!$B$5,B31&gt;Setup!$B$11),"Outside plan dates",IF(AND(D31&lt;&gt;"",OR(NOT(ISNUMBER(D31)),COUNTIFS(Paychecks!$A$8:$A$34,D31)=0)),"Needs: valid payday override",IF(AND(ISNUMBER(D31),D31&gt;B31-Setup!$B$10),"Needs: override before deadline",IF(F31="","Unfunded before first payday","Assigned"))))))))))</f>
        <v/>
      </c>
      <c r="H31" s="44"/>
    </row>
    <row r="32" ht="22.5" customHeight="1">
      <c r="A32" s="44"/>
      <c r="B32" s="38"/>
      <c r="C32" s="39"/>
      <c r="D32" s="38"/>
      <c r="E32" s="41"/>
      <c r="F32" s="42" t="str">
        <f>IF(OR(A32="",NOT(ISNUMBER(B32)),NOT(ISNUMBER(C32)),C32&lt;0,NOT(ISNUMBER(Setup!$B$5)),NOT(ISNUMBER(Setup!$B$10)),E32="Yes",B32&lt;Setup!$B$5,B32&gt;Setup!$B$11),"",IF(ISNUMBER(D32),IF(OR(COUNTIFS(Paychecks!$A$8:$A$34,D32)=0,D32&gt;B32-Setup!$B$10),"",D32),IF(D32&lt;&gt;"","",IF(B32-Setup!$B$10&lt;Setup!$B$5,"",Setup!$B$5+14*INT((B32-Setup!$B$10-Setup!$B$5)/14)))))</f>
        <v/>
      </c>
      <c r="G32" s="43" t="str">
        <f>IF(COUNTA(A32:E32)=0,"",IF(E32="Yes","Excluded",IF(A32="","Needs: bill name",IF(OR(NOT(ISNUMBER(B32)),B32&lt;&gt;INT(B32)),"Needs: valid due date",IF(OR(NOT(ISNUMBER(C32)),C32&lt;0),"Needs: nonnegative amount",IF(OR(NOT(ISNUMBER(Setup!$B$5)),NOT(ISNUMBER(Setup!$B$10))),"Needs: paycheck settings",IF(OR(B32&lt;Setup!$B$5,B32&gt;Setup!$B$11),"Outside plan dates",IF(AND(D32&lt;&gt;"",OR(NOT(ISNUMBER(D32)),COUNTIFS(Paychecks!$A$8:$A$34,D32)=0)),"Needs: valid payday override",IF(AND(ISNUMBER(D32),D32&gt;B32-Setup!$B$10),"Needs: override before deadline",IF(F32="","Unfunded before first payday","Assigned"))))))))))</f>
        <v/>
      </c>
      <c r="H32" s="44"/>
    </row>
    <row r="33" ht="22.5" customHeight="1">
      <c r="A33" s="44"/>
      <c r="B33" s="38"/>
      <c r="C33" s="39"/>
      <c r="D33" s="38"/>
      <c r="E33" s="41"/>
      <c r="F33" s="42" t="str">
        <f>IF(OR(A33="",NOT(ISNUMBER(B33)),NOT(ISNUMBER(C33)),C33&lt;0,NOT(ISNUMBER(Setup!$B$5)),NOT(ISNUMBER(Setup!$B$10)),E33="Yes",B33&lt;Setup!$B$5,B33&gt;Setup!$B$11),"",IF(ISNUMBER(D33),IF(OR(COUNTIFS(Paychecks!$A$8:$A$34,D33)=0,D33&gt;B33-Setup!$B$10),"",D33),IF(D33&lt;&gt;"","",IF(B33-Setup!$B$10&lt;Setup!$B$5,"",Setup!$B$5+14*INT((B33-Setup!$B$10-Setup!$B$5)/14)))))</f>
        <v/>
      </c>
      <c r="G33" s="43" t="str">
        <f>IF(COUNTA(A33:E33)=0,"",IF(E33="Yes","Excluded",IF(A33="","Needs: bill name",IF(OR(NOT(ISNUMBER(B33)),B33&lt;&gt;INT(B33)),"Needs: valid due date",IF(OR(NOT(ISNUMBER(C33)),C33&lt;0),"Needs: nonnegative amount",IF(OR(NOT(ISNUMBER(Setup!$B$5)),NOT(ISNUMBER(Setup!$B$10))),"Needs: paycheck settings",IF(OR(B33&lt;Setup!$B$5,B33&gt;Setup!$B$11),"Outside plan dates",IF(AND(D33&lt;&gt;"",OR(NOT(ISNUMBER(D33)),COUNTIFS(Paychecks!$A$8:$A$34,D33)=0)),"Needs: valid payday override",IF(AND(ISNUMBER(D33),D33&gt;B33-Setup!$B$10),"Needs: override before deadline",IF(F33="","Unfunded before first payday","Assigned"))))))))))</f>
        <v/>
      </c>
      <c r="H33" s="44"/>
    </row>
    <row r="34" ht="22.5" customHeight="1">
      <c r="A34" s="44"/>
      <c r="B34" s="38"/>
      <c r="C34" s="39"/>
      <c r="D34" s="38"/>
      <c r="E34" s="41"/>
      <c r="F34" s="42" t="str">
        <f>IF(OR(A34="",NOT(ISNUMBER(B34)),NOT(ISNUMBER(C34)),C34&lt;0,NOT(ISNUMBER(Setup!$B$5)),NOT(ISNUMBER(Setup!$B$10)),E34="Yes",B34&lt;Setup!$B$5,B34&gt;Setup!$B$11),"",IF(ISNUMBER(D34),IF(OR(COUNTIFS(Paychecks!$A$8:$A$34,D34)=0,D34&gt;B34-Setup!$B$10),"",D34),IF(D34&lt;&gt;"","",IF(B34-Setup!$B$10&lt;Setup!$B$5,"",Setup!$B$5+14*INT((B34-Setup!$B$10-Setup!$B$5)/14)))))</f>
        <v/>
      </c>
      <c r="G34" s="43" t="str">
        <f>IF(COUNTA(A34:E34)=0,"",IF(E34="Yes","Excluded",IF(A34="","Needs: bill name",IF(OR(NOT(ISNUMBER(B34)),B34&lt;&gt;INT(B34)),"Needs: valid due date",IF(OR(NOT(ISNUMBER(C34)),C34&lt;0),"Needs: nonnegative amount",IF(OR(NOT(ISNUMBER(Setup!$B$5)),NOT(ISNUMBER(Setup!$B$10))),"Needs: paycheck settings",IF(OR(B34&lt;Setup!$B$5,B34&gt;Setup!$B$11),"Outside plan dates",IF(AND(D34&lt;&gt;"",OR(NOT(ISNUMBER(D34)),COUNTIFS(Paychecks!$A$8:$A$34,D34)=0)),"Needs: valid payday override",IF(AND(ISNUMBER(D34),D34&gt;B34-Setup!$B$10),"Needs: override before deadline",IF(F34="","Unfunded before first payday","Assigned"))))))))))</f>
        <v/>
      </c>
      <c r="H34" s="44"/>
    </row>
    <row r="35" ht="22.5" customHeight="1">
      <c r="A35" s="44"/>
      <c r="B35" s="38"/>
      <c r="C35" s="39"/>
      <c r="D35" s="38"/>
      <c r="E35" s="41"/>
      <c r="F35" s="42" t="str">
        <f>IF(OR(A35="",NOT(ISNUMBER(B35)),NOT(ISNUMBER(C35)),C35&lt;0,NOT(ISNUMBER(Setup!$B$5)),NOT(ISNUMBER(Setup!$B$10)),E35="Yes",B35&lt;Setup!$B$5,B35&gt;Setup!$B$11),"",IF(ISNUMBER(D35),IF(OR(COUNTIFS(Paychecks!$A$8:$A$34,D35)=0,D35&gt;B35-Setup!$B$10),"",D35),IF(D35&lt;&gt;"","",IF(B35-Setup!$B$10&lt;Setup!$B$5,"",Setup!$B$5+14*INT((B35-Setup!$B$10-Setup!$B$5)/14)))))</f>
        <v/>
      </c>
      <c r="G35" s="43" t="str">
        <f>IF(COUNTA(A35:E35)=0,"",IF(E35="Yes","Excluded",IF(A35="","Needs: bill name",IF(OR(NOT(ISNUMBER(B35)),B35&lt;&gt;INT(B35)),"Needs: valid due date",IF(OR(NOT(ISNUMBER(C35)),C35&lt;0),"Needs: nonnegative amount",IF(OR(NOT(ISNUMBER(Setup!$B$5)),NOT(ISNUMBER(Setup!$B$10))),"Needs: paycheck settings",IF(OR(B35&lt;Setup!$B$5,B35&gt;Setup!$B$11),"Outside plan dates",IF(AND(D35&lt;&gt;"",OR(NOT(ISNUMBER(D35)),COUNTIFS(Paychecks!$A$8:$A$34,D35)=0)),"Needs: valid payday override",IF(AND(ISNUMBER(D35),D35&gt;B35-Setup!$B$10),"Needs: override before deadline",IF(F35="","Unfunded before first payday","Assigned"))))))))))</f>
        <v/>
      </c>
      <c r="H35" s="44"/>
    </row>
    <row r="36" ht="22.5" customHeight="1">
      <c r="A36" s="44"/>
      <c r="B36" s="38"/>
      <c r="C36" s="39"/>
      <c r="D36" s="38"/>
      <c r="E36" s="41"/>
      <c r="F36" s="42" t="str">
        <f>IF(OR(A36="",NOT(ISNUMBER(B36)),NOT(ISNUMBER(C36)),C36&lt;0,NOT(ISNUMBER(Setup!$B$5)),NOT(ISNUMBER(Setup!$B$10)),E36="Yes",B36&lt;Setup!$B$5,B36&gt;Setup!$B$11),"",IF(ISNUMBER(D36),IF(OR(COUNTIFS(Paychecks!$A$8:$A$34,D36)=0,D36&gt;B36-Setup!$B$10),"",D36),IF(D36&lt;&gt;"","",IF(B36-Setup!$B$10&lt;Setup!$B$5,"",Setup!$B$5+14*INT((B36-Setup!$B$10-Setup!$B$5)/14)))))</f>
        <v/>
      </c>
      <c r="G36" s="43" t="str">
        <f>IF(COUNTA(A36:E36)=0,"",IF(E36="Yes","Excluded",IF(A36="","Needs: bill name",IF(OR(NOT(ISNUMBER(B36)),B36&lt;&gt;INT(B36)),"Needs: valid due date",IF(OR(NOT(ISNUMBER(C36)),C36&lt;0),"Needs: nonnegative amount",IF(OR(NOT(ISNUMBER(Setup!$B$5)),NOT(ISNUMBER(Setup!$B$10))),"Needs: paycheck settings",IF(OR(B36&lt;Setup!$B$5,B36&gt;Setup!$B$11),"Outside plan dates",IF(AND(D36&lt;&gt;"",OR(NOT(ISNUMBER(D36)),COUNTIFS(Paychecks!$A$8:$A$34,D36)=0)),"Needs: valid payday override",IF(AND(ISNUMBER(D36),D36&gt;B36-Setup!$B$10),"Needs: override before deadline",IF(F36="","Unfunded before first payday","Assigned"))))))))))</f>
        <v/>
      </c>
      <c r="H36" s="44"/>
    </row>
    <row r="37" ht="22.5" customHeight="1">
      <c r="A37" s="44"/>
      <c r="B37" s="38"/>
      <c r="C37" s="39"/>
      <c r="D37" s="38"/>
      <c r="E37" s="41"/>
      <c r="F37" s="42" t="str">
        <f>IF(OR(A37="",NOT(ISNUMBER(B37)),NOT(ISNUMBER(C37)),C37&lt;0,NOT(ISNUMBER(Setup!$B$5)),NOT(ISNUMBER(Setup!$B$10)),E37="Yes",B37&lt;Setup!$B$5,B37&gt;Setup!$B$11),"",IF(ISNUMBER(D37),IF(OR(COUNTIFS(Paychecks!$A$8:$A$34,D37)=0,D37&gt;B37-Setup!$B$10),"",D37),IF(D37&lt;&gt;"","",IF(B37-Setup!$B$10&lt;Setup!$B$5,"",Setup!$B$5+14*INT((B37-Setup!$B$10-Setup!$B$5)/14)))))</f>
        <v/>
      </c>
      <c r="G37" s="43" t="str">
        <f>IF(COUNTA(A37:E37)=0,"",IF(E37="Yes","Excluded",IF(A37="","Needs: bill name",IF(OR(NOT(ISNUMBER(B37)),B37&lt;&gt;INT(B37)),"Needs: valid due date",IF(OR(NOT(ISNUMBER(C37)),C37&lt;0),"Needs: nonnegative amount",IF(OR(NOT(ISNUMBER(Setup!$B$5)),NOT(ISNUMBER(Setup!$B$10))),"Needs: paycheck settings",IF(OR(B37&lt;Setup!$B$5,B37&gt;Setup!$B$11),"Outside plan dates",IF(AND(D37&lt;&gt;"",OR(NOT(ISNUMBER(D37)),COUNTIFS(Paychecks!$A$8:$A$34,D37)=0)),"Needs: valid payday override",IF(AND(ISNUMBER(D37),D37&gt;B37-Setup!$B$10),"Needs: override before deadline",IF(F37="","Unfunded before first payday","Assigned"))))))))))</f>
        <v/>
      </c>
      <c r="H37" s="44"/>
    </row>
    <row r="38" ht="22.5" customHeight="1">
      <c r="A38" s="44"/>
      <c r="B38" s="38"/>
      <c r="C38" s="39"/>
      <c r="D38" s="38"/>
      <c r="E38" s="41"/>
      <c r="F38" s="42" t="str">
        <f>IF(OR(A38="",NOT(ISNUMBER(B38)),NOT(ISNUMBER(C38)),C38&lt;0,NOT(ISNUMBER(Setup!$B$5)),NOT(ISNUMBER(Setup!$B$10)),E38="Yes",B38&lt;Setup!$B$5,B38&gt;Setup!$B$11),"",IF(ISNUMBER(D38),IF(OR(COUNTIFS(Paychecks!$A$8:$A$34,D38)=0,D38&gt;B38-Setup!$B$10),"",D38),IF(D38&lt;&gt;"","",IF(B38-Setup!$B$10&lt;Setup!$B$5,"",Setup!$B$5+14*INT((B38-Setup!$B$10-Setup!$B$5)/14)))))</f>
        <v/>
      </c>
      <c r="G38" s="43" t="str">
        <f>IF(COUNTA(A38:E38)=0,"",IF(E38="Yes","Excluded",IF(A38="","Needs: bill name",IF(OR(NOT(ISNUMBER(B38)),B38&lt;&gt;INT(B38)),"Needs: valid due date",IF(OR(NOT(ISNUMBER(C38)),C38&lt;0),"Needs: nonnegative amount",IF(OR(NOT(ISNUMBER(Setup!$B$5)),NOT(ISNUMBER(Setup!$B$10))),"Needs: paycheck settings",IF(OR(B38&lt;Setup!$B$5,B38&gt;Setup!$B$11),"Outside plan dates",IF(AND(D38&lt;&gt;"",OR(NOT(ISNUMBER(D38)),COUNTIFS(Paychecks!$A$8:$A$34,D38)=0)),"Needs: valid payday override",IF(AND(ISNUMBER(D38),D38&gt;B38-Setup!$B$10),"Needs: override before deadline",IF(F38="","Unfunded before first payday","Assigned"))))))))))</f>
        <v/>
      </c>
      <c r="H38" s="44"/>
    </row>
    <row r="39" ht="22.5" customHeight="1">
      <c r="A39" s="44"/>
      <c r="B39" s="38"/>
      <c r="C39" s="39"/>
      <c r="D39" s="38"/>
      <c r="E39" s="41"/>
      <c r="F39" s="42" t="str">
        <f>IF(OR(A39="",NOT(ISNUMBER(B39)),NOT(ISNUMBER(C39)),C39&lt;0,NOT(ISNUMBER(Setup!$B$5)),NOT(ISNUMBER(Setup!$B$10)),E39="Yes",B39&lt;Setup!$B$5,B39&gt;Setup!$B$11),"",IF(ISNUMBER(D39),IF(OR(COUNTIFS(Paychecks!$A$8:$A$34,D39)=0,D39&gt;B39-Setup!$B$10),"",D39),IF(D39&lt;&gt;"","",IF(B39-Setup!$B$10&lt;Setup!$B$5,"",Setup!$B$5+14*INT((B39-Setup!$B$10-Setup!$B$5)/14)))))</f>
        <v/>
      </c>
      <c r="G39" s="43" t="str">
        <f>IF(COUNTA(A39:E39)=0,"",IF(E39="Yes","Excluded",IF(A39="","Needs: bill name",IF(OR(NOT(ISNUMBER(B39)),B39&lt;&gt;INT(B39)),"Needs: valid due date",IF(OR(NOT(ISNUMBER(C39)),C39&lt;0),"Needs: nonnegative amount",IF(OR(NOT(ISNUMBER(Setup!$B$5)),NOT(ISNUMBER(Setup!$B$10))),"Needs: paycheck settings",IF(OR(B39&lt;Setup!$B$5,B39&gt;Setup!$B$11),"Outside plan dates",IF(AND(D39&lt;&gt;"",OR(NOT(ISNUMBER(D39)),COUNTIFS(Paychecks!$A$8:$A$34,D39)=0)),"Needs: valid payday override",IF(AND(ISNUMBER(D39),D39&gt;B39-Setup!$B$10),"Needs: override before deadline",IF(F39="","Unfunded before first payday","Assigned"))))))))))</f>
        <v/>
      </c>
      <c r="H39" s="44"/>
    </row>
    <row r="40" ht="22.5" customHeight="1">
      <c r="A40" s="44"/>
      <c r="B40" s="38"/>
      <c r="C40" s="39"/>
      <c r="D40" s="38"/>
      <c r="E40" s="41"/>
      <c r="F40" s="42" t="str">
        <f>IF(OR(A40="",NOT(ISNUMBER(B40)),NOT(ISNUMBER(C40)),C40&lt;0,NOT(ISNUMBER(Setup!$B$5)),NOT(ISNUMBER(Setup!$B$10)),E40="Yes",B40&lt;Setup!$B$5,B40&gt;Setup!$B$11),"",IF(ISNUMBER(D40),IF(OR(COUNTIFS(Paychecks!$A$8:$A$34,D40)=0,D40&gt;B40-Setup!$B$10),"",D40),IF(D40&lt;&gt;"","",IF(B40-Setup!$B$10&lt;Setup!$B$5,"",Setup!$B$5+14*INT((B40-Setup!$B$10-Setup!$B$5)/14)))))</f>
        <v/>
      </c>
      <c r="G40" s="43" t="str">
        <f>IF(COUNTA(A40:E40)=0,"",IF(E40="Yes","Excluded",IF(A40="","Needs: bill name",IF(OR(NOT(ISNUMBER(B40)),B40&lt;&gt;INT(B40)),"Needs: valid due date",IF(OR(NOT(ISNUMBER(C40)),C40&lt;0),"Needs: nonnegative amount",IF(OR(NOT(ISNUMBER(Setup!$B$5)),NOT(ISNUMBER(Setup!$B$10))),"Needs: paycheck settings",IF(OR(B40&lt;Setup!$B$5,B40&gt;Setup!$B$11),"Outside plan dates",IF(AND(D40&lt;&gt;"",OR(NOT(ISNUMBER(D40)),COUNTIFS(Paychecks!$A$8:$A$34,D40)=0)),"Needs: valid payday override",IF(AND(ISNUMBER(D40),D40&gt;B40-Setup!$B$10),"Needs: override before deadline",IF(F40="","Unfunded before first payday","Assigned"))))))))))</f>
        <v/>
      </c>
      <c r="H40" s="44"/>
    </row>
    <row r="41" ht="22.5" customHeight="1">
      <c r="A41" s="44"/>
      <c r="B41" s="38"/>
      <c r="C41" s="39"/>
      <c r="D41" s="38"/>
      <c r="E41" s="41"/>
      <c r="F41" s="42" t="str">
        <f>IF(OR(A41="",NOT(ISNUMBER(B41)),NOT(ISNUMBER(C41)),C41&lt;0,NOT(ISNUMBER(Setup!$B$5)),NOT(ISNUMBER(Setup!$B$10)),E41="Yes",B41&lt;Setup!$B$5,B41&gt;Setup!$B$11),"",IF(ISNUMBER(D41),IF(OR(COUNTIFS(Paychecks!$A$8:$A$34,D41)=0,D41&gt;B41-Setup!$B$10),"",D41),IF(D41&lt;&gt;"","",IF(B41-Setup!$B$10&lt;Setup!$B$5,"",Setup!$B$5+14*INT((B41-Setup!$B$10-Setup!$B$5)/14)))))</f>
        <v/>
      </c>
      <c r="G41" s="43" t="str">
        <f>IF(COUNTA(A41:E41)=0,"",IF(E41="Yes","Excluded",IF(A41="","Needs: bill name",IF(OR(NOT(ISNUMBER(B41)),B41&lt;&gt;INT(B41)),"Needs: valid due date",IF(OR(NOT(ISNUMBER(C41)),C41&lt;0),"Needs: nonnegative amount",IF(OR(NOT(ISNUMBER(Setup!$B$5)),NOT(ISNUMBER(Setup!$B$10))),"Needs: paycheck settings",IF(OR(B41&lt;Setup!$B$5,B41&gt;Setup!$B$11),"Outside plan dates",IF(AND(D41&lt;&gt;"",OR(NOT(ISNUMBER(D41)),COUNTIFS(Paychecks!$A$8:$A$34,D41)=0)),"Needs: valid payday override",IF(AND(ISNUMBER(D41),D41&gt;B41-Setup!$B$10),"Needs: override before deadline",IF(F41="","Unfunded before first payday","Assigned"))))))))))</f>
        <v/>
      </c>
      <c r="H41" s="44"/>
    </row>
    <row r="42" ht="22.5" customHeight="1">
      <c r="A42" s="44"/>
      <c r="B42" s="38"/>
      <c r="C42" s="39"/>
      <c r="D42" s="38"/>
      <c r="E42" s="41"/>
      <c r="F42" s="42" t="str">
        <f>IF(OR(A42="",NOT(ISNUMBER(B42)),NOT(ISNUMBER(C42)),C42&lt;0,NOT(ISNUMBER(Setup!$B$5)),NOT(ISNUMBER(Setup!$B$10)),E42="Yes",B42&lt;Setup!$B$5,B42&gt;Setup!$B$11),"",IF(ISNUMBER(D42),IF(OR(COUNTIFS(Paychecks!$A$8:$A$34,D42)=0,D42&gt;B42-Setup!$B$10),"",D42),IF(D42&lt;&gt;"","",IF(B42-Setup!$B$10&lt;Setup!$B$5,"",Setup!$B$5+14*INT((B42-Setup!$B$10-Setup!$B$5)/14)))))</f>
        <v/>
      </c>
      <c r="G42" s="43" t="str">
        <f>IF(COUNTA(A42:E42)=0,"",IF(E42="Yes","Excluded",IF(A42="","Needs: bill name",IF(OR(NOT(ISNUMBER(B42)),B42&lt;&gt;INT(B42)),"Needs: valid due date",IF(OR(NOT(ISNUMBER(C42)),C42&lt;0),"Needs: nonnegative amount",IF(OR(NOT(ISNUMBER(Setup!$B$5)),NOT(ISNUMBER(Setup!$B$10))),"Needs: paycheck settings",IF(OR(B42&lt;Setup!$B$5,B42&gt;Setup!$B$11),"Outside plan dates",IF(AND(D42&lt;&gt;"",OR(NOT(ISNUMBER(D42)),COUNTIFS(Paychecks!$A$8:$A$34,D42)=0)),"Needs: valid payday override",IF(AND(ISNUMBER(D42),D42&gt;B42-Setup!$B$10),"Needs: override before deadline",IF(F42="","Unfunded before first payday","Assigned"))))))))))</f>
        <v/>
      </c>
      <c r="H42" s="44"/>
    </row>
    <row r="43" ht="22.5" customHeight="1">
      <c r="A43" s="44"/>
      <c r="B43" s="38"/>
      <c r="C43" s="39"/>
      <c r="D43" s="38"/>
      <c r="E43" s="41"/>
      <c r="F43" s="42" t="str">
        <f>IF(OR(A43="",NOT(ISNUMBER(B43)),NOT(ISNUMBER(C43)),C43&lt;0,NOT(ISNUMBER(Setup!$B$5)),NOT(ISNUMBER(Setup!$B$10)),E43="Yes",B43&lt;Setup!$B$5,B43&gt;Setup!$B$11),"",IF(ISNUMBER(D43),IF(OR(COUNTIFS(Paychecks!$A$8:$A$34,D43)=0,D43&gt;B43-Setup!$B$10),"",D43),IF(D43&lt;&gt;"","",IF(B43-Setup!$B$10&lt;Setup!$B$5,"",Setup!$B$5+14*INT((B43-Setup!$B$10-Setup!$B$5)/14)))))</f>
        <v/>
      </c>
      <c r="G43" s="43" t="str">
        <f>IF(COUNTA(A43:E43)=0,"",IF(E43="Yes","Excluded",IF(A43="","Needs: bill name",IF(OR(NOT(ISNUMBER(B43)),B43&lt;&gt;INT(B43)),"Needs: valid due date",IF(OR(NOT(ISNUMBER(C43)),C43&lt;0),"Needs: nonnegative amount",IF(OR(NOT(ISNUMBER(Setup!$B$5)),NOT(ISNUMBER(Setup!$B$10))),"Needs: paycheck settings",IF(OR(B43&lt;Setup!$B$5,B43&gt;Setup!$B$11),"Outside plan dates",IF(AND(D43&lt;&gt;"",OR(NOT(ISNUMBER(D43)),COUNTIFS(Paychecks!$A$8:$A$34,D43)=0)),"Needs: valid payday override",IF(AND(ISNUMBER(D43),D43&gt;B43-Setup!$B$10),"Needs: override before deadline",IF(F43="","Unfunded before first payday","Assigned"))))))))))</f>
        <v/>
      </c>
      <c r="H43" s="44"/>
    </row>
    <row r="44" ht="22.5" customHeight="1">
      <c r="A44" s="44"/>
      <c r="B44" s="38"/>
      <c r="C44" s="39"/>
      <c r="D44" s="38"/>
      <c r="E44" s="41"/>
      <c r="F44" s="42" t="str">
        <f>IF(OR(A44="",NOT(ISNUMBER(B44)),NOT(ISNUMBER(C44)),C44&lt;0,NOT(ISNUMBER(Setup!$B$5)),NOT(ISNUMBER(Setup!$B$10)),E44="Yes",B44&lt;Setup!$B$5,B44&gt;Setup!$B$11),"",IF(ISNUMBER(D44),IF(OR(COUNTIFS(Paychecks!$A$8:$A$34,D44)=0,D44&gt;B44-Setup!$B$10),"",D44),IF(D44&lt;&gt;"","",IF(B44-Setup!$B$10&lt;Setup!$B$5,"",Setup!$B$5+14*INT((B44-Setup!$B$10-Setup!$B$5)/14)))))</f>
        <v/>
      </c>
      <c r="G44" s="43" t="str">
        <f>IF(COUNTA(A44:E44)=0,"",IF(E44="Yes","Excluded",IF(A44="","Needs: bill name",IF(OR(NOT(ISNUMBER(B44)),B44&lt;&gt;INT(B44)),"Needs: valid due date",IF(OR(NOT(ISNUMBER(C44)),C44&lt;0),"Needs: nonnegative amount",IF(OR(NOT(ISNUMBER(Setup!$B$5)),NOT(ISNUMBER(Setup!$B$10))),"Needs: paycheck settings",IF(OR(B44&lt;Setup!$B$5,B44&gt;Setup!$B$11),"Outside plan dates",IF(AND(D44&lt;&gt;"",OR(NOT(ISNUMBER(D44)),COUNTIFS(Paychecks!$A$8:$A$34,D44)=0)),"Needs: valid payday override",IF(AND(ISNUMBER(D44),D44&gt;B44-Setup!$B$10),"Needs: override before deadline",IF(F44="","Unfunded before first payday","Assigned"))))))))))</f>
        <v/>
      </c>
      <c r="H44" s="44"/>
    </row>
    <row r="45" ht="22.5" customHeight="1">
      <c r="A45" s="44"/>
      <c r="B45" s="38"/>
      <c r="C45" s="39"/>
      <c r="D45" s="38"/>
      <c r="E45" s="41"/>
      <c r="F45" s="42" t="str">
        <f>IF(OR(A45="",NOT(ISNUMBER(B45)),NOT(ISNUMBER(C45)),C45&lt;0,NOT(ISNUMBER(Setup!$B$5)),NOT(ISNUMBER(Setup!$B$10)),E45="Yes",B45&lt;Setup!$B$5,B45&gt;Setup!$B$11),"",IF(ISNUMBER(D45),IF(OR(COUNTIFS(Paychecks!$A$8:$A$34,D45)=0,D45&gt;B45-Setup!$B$10),"",D45),IF(D45&lt;&gt;"","",IF(B45-Setup!$B$10&lt;Setup!$B$5,"",Setup!$B$5+14*INT((B45-Setup!$B$10-Setup!$B$5)/14)))))</f>
        <v/>
      </c>
      <c r="G45" s="43" t="str">
        <f>IF(COUNTA(A45:E45)=0,"",IF(E45="Yes","Excluded",IF(A45="","Needs: bill name",IF(OR(NOT(ISNUMBER(B45)),B45&lt;&gt;INT(B45)),"Needs: valid due date",IF(OR(NOT(ISNUMBER(C45)),C45&lt;0),"Needs: nonnegative amount",IF(OR(NOT(ISNUMBER(Setup!$B$5)),NOT(ISNUMBER(Setup!$B$10))),"Needs: paycheck settings",IF(OR(B45&lt;Setup!$B$5,B45&gt;Setup!$B$11),"Outside plan dates",IF(AND(D45&lt;&gt;"",OR(NOT(ISNUMBER(D45)),COUNTIFS(Paychecks!$A$8:$A$34,D45)=0)),"Needs: valid payday override",IF(AND(ISNUMBER(D45),D45&gt;B45-Setup!$B$10),"Needs: override before deadline",IF(F45="","Unfunded before first payday","Assigned"))))))))))</f>
        <v/>
      </c>
      <c r="H45" s="44"/>
    </row>
    <row r="46" ht="22.5" customHeight="1">
      <c r="A46" s="44"/>
      <c r="B46" s="38"/>
      <c r="C46" s="39"/>
      <c r="D46" s="38"/>
      <c r="E46" s="41"/>
      <c r="F46" s="42" t="str">
        <f>IF(OR(A46="",NOT(ISNUMBER(B46)),NOT(ISNUMBER(C46)),C46&lt;0,NOT(ISNUMBER(Setup!$B$5)),NOT(ISNUMBER(Setup!$B$10)),E46="Yes",B46&lt;Setup!$B$5,B46&gt;Setup!$B$11),"",IF(ISNUMBER(D46),IF(OR(COUNTIFS(Paychecks!$A$8:$A$34,D46)=0,D46&gt;B46-Setup!$B$10),"",D46),IF(D46&lt;&gt;"","",IF(B46-Setup!$B$10&lt;Setup!$B$5,"",Setup!$B$5+14*INT((B46-Setup!$B$10-Setup!$B$5)/14)))))</f>
        <v/>
      </c>
      <c r="G46" s="43" t="str">
        <f>IF(COUNTA(A46:E46)=0,"",IF(E46="Yes","Excluded",IF(A46="","Needs: bill name",IF(OR(NOT(ISNUMBER(B46)),B46&lt;&gt;INT(B46)),"Needs: valid due date",IF(OR(NOT(ISNUMBER(C46)),C46&lt;0),"Needs: nonnegative amount",IF(OR(NOT(ISNUMBER(Setup!$B$5)),NOT(ISNUMBER(Setup!$B$10))),"Needs: paycheck settings",IF(OR(B46&lt;Setup!$B$5,B46&gt;Setup!$B$11),"Outside plan dates",IF(AND(D46&lt;&gt;"",OR(NOT(ISNUMBER(D46)),COUNTIFS(Paychecks!$A$8:$A$34,D46)=0)),"Needs: valid payday override",IF(AND(ISNUMBER(D46),D46&gt;B46-Setup!$B$10),"Needs: override before deadline",IF(F46="","Unfunded before first payday","Assigned"))))))))))</f>
        <v/>
      </c>
      <c r="H46" s="44"/>
    </row>
    <row r="47" ht="22.5" customHeight="1">
      <c r="A47" s="44"/>
      <c r="B47" s="38"/>
      <c r="C47" s="39"/>
      <c r="D47" s="38"/>
      <c r="E47" s="41"/>
      <c r="F47" s="42" t="str">
        <f>IF(OR(A47="",NOT(ISNUMBER(B47)),NOT(ISNUMBER(C47)),C47&lt;0,NOT(ISNUMBER(Setup!$B$5)),NOT(ISNUMBER(Setup!$B$10)),E47="Yes",B47&lt;Setup!$B$5,B47&gt;Setup!$B$11),"",IF(ISNUMBER(D47),IF(OR(COUNTIFS(Paychecks!$A$8:$A$34,D47)=0,D47&gt;B47-Setup!$B$10),"",D47),IF(D47&lt;&gt;"","",IF(B47-Setup!$B$10&lt;Setup!$B$5,"",Setup!$B$5+14*INT((B47-Setup!$B$10-Setup!$B$5)/14)))))</f>
        <v/>
      </c>
      <c r="G47" s="43" t="str">
        <f>IF(COUNTA(A47:E47)=0,"",IF(E47="Yes","Excluded",IF(A47="","Needs: bill name",IF(OR(NOT(ISNUMBER(B47)),B47&lt;&gt;INT(B47)),"Needs: valid due date",IF(OR(NOT(ISNUMBER(C47)),C47&lt;0),"Needs: nonnegative amount",IF(OR(NOT(ISNUMBER(Setup!$B$5)),NOT(ISNUMBER(Setup!$B$10))),"Needs: paycheck settings",IF(OR(B47&lt;Setup!$B$5,B47&gt;Setup!$B$11),"Outside plan dates",IF(AND(D47&lt;&gt;"",OR(NOT(ISNUMBER(D47)),COUNTIFS(Paychecks!$A$8:$A$34,D47)=0)),"Needs: valid payday override",IF(AND(ISNUMBER(D47),D47&gt;B47-Setup!$B$10),"Needs: override before deadline",IF(F47="","Unfunded before first payday","Assigned"))))))))))</f>
        <v/>
      </c>
      <c r="H47" s="44"/>
    </row>
    <row r="48" ht="22.5" customHeight="1">
      <c r="A48" s="44"/>
      <c r="B48" s="38"/>
      <c r="C48" s="39"/>
      <c r="D48" s="38"/>
      <c r="E48" s="41"/>
      <c r="F48" s="42" t="str">
        <f>IF(OR(A48="",NOT(ISNUMBER(B48)),NOT(ISNUMBER(C48)),C48&lt;0,NOT(ISNUMBER(Setup!$B$5)),NOT(ISNUMBER(Setup!$B$10)),E48="Yes",B48&lt;Setup!$B$5,B48&gt;Setup!$B$11),"",IF(ISNUMBER(D48),IF(OR(COUNTIFS(Paychecks!$A$8:$A$34,D48)=0,D48&gt;B48-Setup!$B$10),"",D48),IF(D48&lt;&gt;"","",IF(B48-Setup!$B$10&lt;Setup!$B$5,"",Setup!$B$5+14*INT((B48-Setup!$B$10-Setup!$B$5)/14)))))</f>
        <v/>
      </c>
      <c r="G48" s="43" t="str">
        <f>IF(COUNTA(A48:E48)=0,"",IF(E48="Yes","Excluded",IF(A48="","Needs: bill name",IF(OR(NOT(ISNUMBER(B48)),B48&lt;&gt;INT(B48)),"Needs: valid due date",IF(OR(NOT(ISNUMBER(C48)),C48&lt;0),"Needs: nonnegative amount",IF(OR(NOT(ISNUMBER(Setup!$B$5)),NOT(ISNUMBER(Setup!$B$10))),"Needs: paycheck settings",IF(OR(B48&lt;Setup!$B$5,B48&gt;Setup!$B$11),"Outside plan dates",IF(AND(D48&lt;&gt;"",OR(NOT(ISNUMBER(D48)),COUNTIFS(Paychecks!$A$8:$A$34,D48)=0)),"Needs: valid payday override",IF(AND(ISNUMBER(D48),D48&gt;B48-Setup!$B$10),"Needs: override before deadline",IF(F48="","Unfunded before first payday","Assigned"))))))))))</f>
        <v/>
      </c>
      <c r="H48" s="44"/>
    </row>
    <row r="49" ht="22.5" customHeight="1">
      <c r="A49" s="44"/>
      <c r="B49" s="38"/>
      <c r="C49" s="39"/>
      <c r="D49" s="38"/>
      <c r="E49" s="41"/>
      <c r="F49" s="42" t="str">
        <f>IF(OR(A49="",NOT(ISNUMBER(B49)),NOT(ISNUMBER(C49)),C49&lt;0,NOT(ISNUMBER(Setup!$B$5)),NOT(ISNUMBER(Setup!$B$10)),E49="Yes",B49&lt;Setup!$B$5,B49&gt;Setup!$B$11),"",IF(ISNUMBER(D49),IF(OR(COUNTIFS(Paychecks!$A$8:$A$34,D49)=0,D49&gt;B49-Setup!$B$10),"",D49),IF(D49&lt;&gt;"","",IF(B49-Setup!$B$10&lt;Setup!$B$5,"",Setup!$B$5+14*INT((B49-Setup!$B$10-Setup!$B$5)/14)))))</f>
        <v/>
      </c>
      <c r="G49" s="43" t="str">
        <f>IF(COUNTA(A49:E49)=0,"",IF(E49="Yes","Excluded",IF(A49="","Needs: bill name",IF(OR(NOT(ISNUMBER(B49)),B49&lt;&gt;INT(B49)),"Needs: valid due date",IF(OR(NOT(ISNUMBER(C49)),C49&lt;0),"Needs: nonnegative amount",IF(OR(NOT(ISNUMBER(Setup!$B$5)),NOT(ISNUMBER(Setup!$B$10))),"Needs: paycheck settings",IF(OR(B49&lt;Setup!$B$5,B49&gt;Setup!$B$11),"Outside plan dates",IF(AND(D49&lt;&gt;"",OR(NOT(ISNUMBER(D49)),COUNTIFS(Paychecks!$A$8:$A$34,D49)=0)),"Needs: valid payday override",IF(AND(ISNUMBER(D49),D49&gt;B49-Setup!$B$10),"Needs: override before deadline",IF(F49="","Unfunded before first payday","Assigned"))))))))))</f>
        <v/>
      </c>
      <c r="H49" s="44"/>
    </row>
    <row r="50" ht="22.5" customHeight="1">
      <c r="A50" s="44"/>
      <c r="B50" s="38"/>
      <c r="C50" s="39"/>
      <c r="D50" s="38"/>
      <c r="E50" s="41"/>
      <c r="F50" s="42" t="str">
        <f>IF(OR(A50="",NOT(ISNUMBER(B50)),NOT(ISNUMBER(C50)),C50&lt;0,NOT(ISNUMBER(Setup!$B$5)),NOT(ISNUMBER(Setup!$B$10)),E50="Yes",B50&lt;Setup!$B$5,B50&gt;Setup!$B$11),"",IF(ISNUMBER(D50),IF(OR(COUNTIFS(Paychecks!$A$8:$A$34,D50)=0,D50&gt;B50-Setup!$B$10),"",D50),IF(D50&lt;&gt;"","",IF(B50-Setup!$B$10&lt;Setup!$B$5,"",Setup!$B$5+14*INT((B50-Setup!$B$10-Setup!$B$5)/14)))))</f>
        <v/>
      </c>
      <c r="G50" s="43" t="str">
        <f>IF(COUNTA(A50:E50)=0,"",IF(E50="Yes","Excluded",IF(A50="","Needs: bill name",IF(OR(NOT(ISNUMBER(B50)),B50&lt;&gt;INT(B50)),"Needs: valid due date",IF(OR(NOT(ISNUMBER(C50)),C50&lt;0),"Needs: nonnegative amount",IF(OR(NOT(ISNUMBER(Setup!$B$5)),NOT(ISNUMBER(Setup!$B$10))),"Needs: paycheck settings",IF(OR(B50&lt;Setup!$B$5,B50&gt;Setup!$B$11),"Outside plan dates",IF(AND(D50&lt;&gt;"",OR(NOT(ISNUMBER(D50)),COUNTIFS(Paychecks!$A$8:$A$34,D50)=0)),"Needs: valid payday override",IF(AND(ISNUMBER(D50),D50&gt;B50-Setup!$B$10),"Needs: override before deadline",IF(F50="","Unfunded before first payday","Assigned"))))))))))</f>
        <v/>
      </c>
      <c r="H50" s="44"/>
    </row>
    <row r="51" ht="22.5" customHeight="1">
      <c r="A51" s="44"/>
      <c r="B51" s="38"/>
      <c r="C51" s="39"/>
      <c r="D51" s="38"/>
      <c r="E51" s="41"/>
      <c r="F51" s="42" t="str">
        <f>IF(OR(A51="",NOT(ISNUMBER(B51)),NOT(ISNUMBER(C51)),C51&lt;0,NOT(ISNUMBER(Setup!$B$5)),NOT(ISNUMBER(Setup!$B$10)),E51="Yes",B51&lt;Setup!$B$5,B51&gt;Setup!$B$11),"",IF(ISNUMBER(D51),IF(OR(COUNTIFS(Paychecks!$A$8:$A$34,D51)=0,D51&gt;B51-Setup!$B$10),"",D51),IF(D51&lt;&gt;"","",IF(B51-Setup!$B$10&lt;Setup!$B$5,"",Setup!$B$5+14*INT((B51-Setup!$B$10-Setup!$B$5)/14)))))</f>
        <v/>
      </c>
      <c r="G51" s="43" t="str">
        <f>IF(COUNTA(A51:E51)=0,"",IF(E51="Yes","Excluded",IF(A51="","Needs: bill name",IF(OR(NOT(ISNUMBER(B51)),B51&lt;&gt;INT(B51)),"Needs: valid due date",IF(OR(NOT(ISNUMBER(C51)),C51&lt;0),"Needs: nonnegative amount",IF(OR(NOT(ISNUMBER(Setup!$B$5)),NOT(ISNUMBER(Setup!$B$10))),"Needs: paycheck settings",IF(OR(B51&lt;Setup!$B$5,B51&gt;Setup!$B$11),"Outside plan dates",IF(AND(D51&lt;&gt;"",OR(NOT(ISNUMBER(D51)),COUNTIFS(Paychecks!$A$8:$A$34,D51)=0)),"Needs: valid payday override",IF(AND(ISNUMBER(D51),D51&gt;B51-Setup!$B$10),"Needs: override before deadline",IF(F51="","Unfunded before first payday","Assigned"))))))))))</f>
        <v/>
      </c>
      <c r="H51" s="44"/>
    </row>
    <row r="52" ht="22.5" customHeight="1">
      <c r="A52" s="44"/>
      <c r="B52" s="38"/>
      <c r="C52" s="39"/>
      <c r="D52" s="38"/>
      <c r="E52" s="41"/>
      <c r="F52" s="42" t="str">
        <f>IF(OR(A52="",NOT(ISNUMBER(B52)),NOT(ISNUMBER(C52)),C52&lt;0,NOT(ISNUMBER(Setup!$B$5)),NOT(ISNUMBER(Setup!$B$10)),E52="Yes",B52&lt;Setup!$B$5,B52&gt;Setup!$B$11),"",IF(ISNUMBER(D52),IF(OR(COUNTIFS(Paychecks!$A$8:$A$34,D52)=0,D52&gt;B52-Setup!$B$10),"",D52),IF(D52&lt;&gt;"","",IF(B52-Setup!$B$10&lt;Setup!$B$5,"",Setup!$B$5+14*INT((B52-Setup!$B$10-Setup!$B$5)/14)))))</f>
        <v/>
      </c>
      <c r="G52" s="43" t="str">
        <f>IF(COUNTA(A52:E52)=0,"",IF(E52="Yes","Excluded",IF(A52="","Needs: bill name",IF(OR(NOT(ISNUMBER(B52)),B52&lt;&gt;INT(B52)),"Needs: valid due date",IF(OR(NOT(ISNUMBER(C52)),C52&lt;0),"Needs: nonnegative amount",IF(OR(NOT(ISNUMBER(Setup!$B$5)),NOT(ISNUMBER(Setup!$B$10))),"Needs: paycheck settings",IF(OR(B52&lt;Setup!$B$5,B52&gt;Setup!$B$11),"Outside plan dates",IF(AND(D52&lt;&gt;"",OR(NOT(ISNUMBER(D52)),COUNTIFS(Paychecks!$A$8:$A$34,D52)=0)),"Needs: valid payday override",IF(AND(ISNUMBER(D52),D52&gt;B52-Setup!$B$10),"Needs: override before deadline",IF(F52="","Unfunded before first payday","Assigned"))))))))))</f>
        <v/>
      </c>
      <c r="H52" s="44"/>
    </row>
    <row r="53" ht="22.5" customHeight="1">
      <c r="A53" s="44"/>
      <c r="B53" s="38"/>
      <c r="C53" s="39"/>
      <c r="D53" s="38"/>
      <c r="E53" s="41"/>
      <c r="F53" s="42" t="str">
        <f>IF(OR(A53="",NOT(ISNUMBER(B53)),NOT(ISNUMBER(C53)),C53&lt;0,NOT(ISNUMBER(Setup!$B$5)),NOT(ISNUMBER(Setup!$B$10)),E53="Yes",B53&lt;Setup!$B$5,B53&gt;Setup!$B$11),"",IF(ISNUMBER(D53),IF(OR(COUNTIFS(Paychecks!$A$8:$A$34,D53)=0,D53&gt;B53-Setup!$B$10),"",D53),IF(D53&lt;&gt;"","",IF(B53-Setup!$B$10&lt;Setup!$B$5,"",Setup!$B$5+14*INT((B53-Setup!$B$10-Setup!$B$5)/14)))))</f>
        <v/>
      </c>
      <c r="G53" s="43" t="str">
        <f>IF(COUNTA(A53:E53)=0,"",IF(E53="Yes","Excluded",IF(A53="","Needs: bill name",IF(OR(NOT(ISNUMBER(B53)),B53&lt;&gt;INT(B53)),"Needs: valid due date",IF(OR(NOT(ISNUMBER(C53)),C53&lt;0),"Needs: nonnegative amount",IF(OR(NOT(ISNUMBER(Setup!$B$5)),NOT(ISNUMBER(Setup!$B$10))),"Needs: paycheck settings",IF(OR(B53&lt;Setup!$B$5,B53&gt;Setup!$B$11),"Outside plan dates",IF(AND(D53&lt;&gt;"",OR(NOT(ISNUMBER(D53)),COUNTIFS(Paychecks!$A$8:$A$34,D53)=0)),"Needs: valid payday override",IF(AND(ISNUMBER(D53),D53&gt;B53-Setup!$B$10),"Needs: override before deadline",IF(F53="","Unfunded before first payday","Assigned"))))))))))</f>
        <v/>
      </c>
      <c r="H53" s="44"/>
    </row>
    <row r="54" ht="22.5" customHeight="1">
      <c r="A54" s="44"/>
      <c r="B54" s="38"/>
      <c r="C54" s="39"/>
      <c r="D54" s="38"/>
      <c r="E54" s="41"/>
      <c r="F54" s="42" t="str">
        <f>IF(OR(A54="",NOT(ISNUMBER(B54)),NOT(ISNUMBER(C54)),C54&lt;0,NOT(ISNUMBER(Setup!$B$5)),NOT(ISNUMBER(Setup!$B$10)),E54="Yes",B54&lt;Setup!$B$5,B54&gt;Setup!$B$11),"",IF(ISNUMBER(D54),IF(OR(COUNTIFS(Paychecks!$A$8:$A$34,D54)=0,D54&gt;B54-Setup!$B$10),"",D54),IF(D54&lt;&gt;"","",IF(B54-Setup!$B$10&lt;Setup!$B$5,"",Setup!$B$5+14*INT((B54-Setup!$B$10-Setup!$B$5)/14)))))</f>
        <v/>
      </c>
      <c r="G54" s="43" t="str">
        <f>IF(COUNTA(A54:E54)=0,"",IF(E54="Yes","Excluded",IF(A54="","Needs: bill name",IF(OR(NOT(ISNUMBER(B54)),B54&lt;&gt;INT(B54)),"Needs: valid due date",IF(OR(NOT(ISNUMBER(C54)),C54&lt;0),"Needs: nonnegative amount",IF(OR(NOT(ISNUMBER(Setup!$B$5)),NOT(ISNUMBER(Setup!$B$10))),"Needs: paycheck settings",IF(OR(B54&lt;Setup!$B$5,B54&gt;Setup!$B$11),"Outside plan dates",IF(AND(D54&lt;&gt;"",OR(NOT(ISNUMBER(D54)),COUNTIFS(Paychecks!$A$8:$A$34,D54)=0)),"Needs: valid payday override",IF(AND(ISNUMBER(D54),D54&gt;B54-Setup!$B$10),"Needs: override before deadline",IF(F54="","Unfunded before first payday","Assigned"))))))))))</f>
        <v/>
      </c>
      <c r="H54" s="44"/>
    </row>
    <row r="55" ht="22.5" customHeight="1">
      <c r="A55" s="44"/>
      <c r="B55" s="38"/>
      <c r="C55" s="39"/>
      <c r="D55" s="38"/>
      <c r="E55" s="41"/>
      <c r="F55" s="42" t="str">
        <f>IF(OR(A55="",NOT(ISNUMBER(B55)),NOT(ISNUMBER(C55)),C55&lt;0,NOT(ISNUMBER(Setup!$B$5)),NOT(ISNUMBER(Setup!$B$10)),E55="Yes",B55&lt;Setup!$B$5,B55&gt;Setup!$B$11),"",IF(ISNUMBER(D55),IF(OR(COUNTIFS(Paychecks!$A$8:$A$34,D55)=0,D55&gt;B55-Setup!$B$10),"",D55),IF(D55&lt;&gt;"","",IF(B55-Setup!$B$10&lt;Setup!$B$5,"",Setup!$B$5+14*INT((B55-Setup!$B$10-Setup!$B$5)/14)))))</f>
        <v/>
      </c>
      <c r="G55" s="43" t="str">
        <f>IF(COUNTA(A55:E55)=0,"",IF(E55="Yes","Excluded",IF(A55="","Needs: bill name",IF(OR(NOT(ISNUMBER(B55)),B55&lt;&gt;INT(B55)),"Needs: valid due date",IF(OR(NOT(ISNUMBER(C55)),C55&lt;0),"Needs: nonnegative amount",IF(OR(NOT(ISNUMBER(Setup!$B$5)),NOT(ISNUMBER(Setup!$B$10))),"Needs: paycheck settings",IF(OR(B55&lt;Setup!$B$5,B55&gt;Setup!$B$11),"Outside plan dates",IF(AND(D55&lt;&gt;"",OR(NOT(ISNUMBER(D55)),COUNTIFS(Paychecks!$A$8:$A$34,D55)=0)),"Needs: valid payday override",IF(AND(ISNUMBER(D55),D55&gt;B55-Setup!$B$10),"Needs: override before deadline",IF(F55="","Unfunded before first payday","Assigned"))))))))))</f>
        <v/>
      </c>
      <c r="H55" s="44"/>
    </row>
    <row r="56" ht="22.5" customHeight="1">
      <c r="A56" s="44"/>
      <c r="B56" s="38"/>
      <c r="C56" s="39"/>
      <c r="D56" s="38"/>
      <c r="E56" s="41"/>
      <c r="F56" s="42" t="str">
        <f>IF(OR(A56="",NOT(ISNUMBER(B56)),NOT(ISNUMBER(C56)),C56&lt;0,NOT(ISNUMBER(Setup!$B$5)),NOT(ISNUMBER(Setup!$B$10)),E56="Yes",B56&lt;Setup!$B$5,B56&gt;Setup!$B$11),"",IF(ISNUMBER(D56),IF(OR(COUNTIFS(Paychecks!$A$8:$A$34,D56)=0,D56&gt;B56-Setup!$B$10),"",D56),IF(D56&lt;&gt;"","",IF(B56-Setup!$B$10&lt;Setup!$B$5,"",Setup!$B$5+14*INT((B56-Setup!$B$10-Setup!$B$5)/14)))))</f>
        <v/>
      </c>
      <c r="G56" s="43" t="str">
        <f>IF(COUNTA(A56:E56)=0,"",IF(E56="Yes","Excluded",IF(A56="","Needs: bill name",IF(OR(NOT(ISNUMBER(B56)),B56&lt;&gt;INT(B56)),"Needs: valid due date",IF(OR(NOT(ISNUMBER(C56)),C56&lt;0),"Needs: nonnegative amount",IF(OR(NOT(ISNUMBER(Setup!$B$5)),NOT(ISNUMBER(Setup!$B$10))),"Needs: paycheck settings",IF(OR(B56&lt;Setup!$B$5,B56&gt;Setup!$B$11),"Outside plan dates",IF(AND(D56&lt;&gt;"",OR(NOT(ISNUMBER(D56)),COUNTIFS(Paychecks!$A$8:$A$34,D56)=0)),"Needs: valid payday override",IF(AND(ISNUMBER(D56),D56&gt;B56-Setup!$B$10),"Needs: override before deadline",IF(F56="","Unfunded before first payday","Assigned"))))))))))</f>
        <v/>
      </c>
      <c r="H56" s="44"/>
    </row>
    <row r="57" ht="22.5" customHeight="1">
      <c r="A57" s="44"/>
      <c r="B57" s="38"/>
      <c r="C57" s="39"/>
      <c r="D57" s="38"/>
      <c r="E57" s="41"/>
      <c r="F57" s="42" t="str">
        <f>IF(OR(A57="",NOT(ISNUMBER(B57)),NOT(ISNUMBER(C57)),C57&lt;0,NOT(ISNUMBER(Setup!$B$5)),NOT(ISNUMBER(Setup!$B$10)),E57="Yes",B57&lt;Setup!$B$5,B57&gt;Setup!$B$11),"",IF(ISNUMBER(D57),IF(OR(COUNTIFS(Paychecks!$A$8:$A$34,D57)=0,D57&gt;B57-Setup!$B$10),"",D57),IF(D57&lt;&gt;"","",IF(B57-Setup!$B$10&lt;Setup!$B$5,"",Setup!$B$5+14*INT((B57-Setup!$B$10-Setup!$B$5)/14)))))</f>
        <v/>
      </c>
      <c r="G57" s="43" t="str">
        <f>IF(COUNTA(A57:E57)=0,"",IF(E57="Yes","Excluded",IF(A57="","Needs: bill name",IF(OR(NOT(ISNUMBER(B57)),B57&lt;&gt;INT(B57)),"Needs: valid due date",IF(OR(NOT(ISNUMBER(C57)),C57&lt;0),"Needs: nonnegative amount",IF(OR(NOT(ISNUMBER(Setup!$B$5)),NOT(ISNUMBER(Setup!$B$10))),"Needs: paycheck settings",IF(OR(B57&lt;Setup!$B$5,B57&gt;Setup!$B$11),"Outside plan dates",IF(AND(D57&lt;&gt;"",OR(NOT(ISNUMBER(D57)),COUNTIFS(Paychecks!$A$8:$A$34,D57)=0)),"Needs: valid payday override",IF(AND(ISNUMBER(D57),D57&gt;B57-Setup!$B$10),"Needs: override before deadline",IF(F57="","Unfunded before first payday","Assigned"))))))))))</f>
        <v/>
      </c>
      <c r="H57" s="44"/>
    </row>
    <row r="58" ht="22.5" customHeight="1">
      <c r="A58" s="44"/>
      <c r="B58" s="38"/>
      <c r="C58" s="39"/>
      <c r="D58" s="38"/>
      <c r="E58" s="41"/>
      <c r="F58" s="42" t="str">
        <f>IF(OR(A58="",NOT(ISNUMBER(B58)),NOT(ISNUMBER(C58)),C58&lt;0,NOT(ISNUMBER(Setup!$B$5)),NOT(ISNUMBER(Setup!$B$10)),E58="Yes",B58&lt;Setup!$B$5,B58&gt;Setup!$B$11),"",IF(ISNUMBER(D58),IF(OR(COUNTIFS(Paychecks!$A$8:$A$34,D58)=0,D58&gt;B58-Setup!$B$10),"",D58),IF(D58&lt;&gt;"","",IF(B58-Setup!$B$10&lt;Setup!$B$5,"",Setup!$B$5+14*INT((B58-Setup!$B$10-Setup!$B$5)/14)))))</f>
        <v/>
      </c>
      <c r="G58" s="43" t="str">
        <f>IF(COUNTA(A58:E58)=0,"",IF(E58="Yes","Excluded",IF(A58="","Needs: bill name",IF(OR(NOT(ISNUMBER(B58)),B58&lt;&gt;INT(B58)),"Needs: valid due date",IF(OR(NOT(ISNUMBER(C58)),C58&lt;0),"Needs: nonnegative amount",IF(OR(NOT(ISNUMBER(Setup!$B$5)),NOT(ISNUMBER(Setup!$B$10))),"Needs: paycheck settings",IF(OR(B58&lt;Setup!$B$5,B58&gt;Setup!$B$11),"Outside plan dates",IF(AND(D58&lt;&gt;"",OR(NOT(ISNUMBER(D58)),COUNTIFS(Paychecks!$A$8:$A$34,D58)=0)),"Needs: valid payday override",IF(AND(ISNUMBER(D58),D58&gt;B58-Setup!$B$10),"Needs: override before deadline",IF(F58="","Unfunded before first payday","Assigned"))))))))))</f>
        <v/>
      </c>
      <c r="H58" s="44"/>
    </row>
    <row r="59" ht="22.5" customHeight="1">
      <c r="A59" s="44"/>
      <c r="B59" s="38"/>
      <c r="C59" s="39"/>
      <c r="D59" s="38"/>
      <c r="E59" s="41"/>
      <c r="F59" s="42" t="str">
        <f>IF(OR(A59="",NOT(ISNUMBER(B59)),NOT(ISNUMBER(C59)),C59&lt;0,NOT(ISNUMBER(Setup!$B$5)),NOT(ISNUMBER(Setup!$B$10)),E59="Yes",B59&lt;Setup!$B$5,B59&gt;Setup!$B$11),"",IF(ISNUMBER(D59),IF(OR(COUNTIFS(Paychecks!$A$8:$A$34,D59)=0,D59&gt;B59-Setup!$B$10),"",D59),IF(D59&lt;&gt;"","",IF(B59-Setup!$B$10&lt;Setup!$B$5,"",Setup!$B$5+14*INT((B59-Setup!$B$10-Setup!$B$5)/14)))))</f>
        <v/>
      </c>
      <c r="G59" s="43" t="str">
        <f>IF(COUNTA(A59:E59)=0,"",IF(E59="Yes","Excluded",IF(A59="","Needs: bill name",IF(OR(NOT(ISNUMBER(B59)),B59&lt;&gt;INT(B59)),"Needs: valid due date",IF(OR(NOT(ISNUMBER(C59)),C59&lt;0),"Needs: nonnegative amount",IF(OR(NOT(ISNUMBER(Setup!$B$5)),NOT(ISNUMBER(Setup!$B$10))),"Needs: paycheck settings",IF(OR(B59&lt;Setup!$B$5,B59&gt;Setup!$B$11),"Outside plan dates",IF(AND(D59&lt;&gt;"",OR(NOT(ISNUMBER(D59)),COUNTIFS(Paychecks!$A$8:$A$34,D59)=0)),"Needs: valid payday override",IF(AND(ISNUMBER(D59),D59&gt;B59-Setup!$B$10),"Needs: override before deadline",IF(F59="","Unfunded before first payday","Assigned"))))))))))</f>
        <v/>
      </c>
      <c r="H59" s="44"/>
    </row>
    <row r="60" ht="22.5" customHeight="1">
      <c r="A60" s="44"/>
      <c r="B60" s="38"/>
      <c r="C60" s="39"/>
      <c r="D60" s="38"/>
      <c r="E60" s="41"/>
      <c r="F60" s="42" t="str">
        <f>IF(OR(A60="",NOT(ISNUMBER(B60)),NOT(ISNUMBER(C60)),C60&lt;0,NOT(ISNUMBER(Setup!$B$5)),NOT(ISNUMBER(Setup!$B$10)),E60="Yes",B60&lt;Setup!$B$5,B60&gt;Setup!$B$11),"",IF(ISNUMBER(D60),IF(OR(COUNTIFS(Paychecks!$A$8:$A$34,D60)=0,D60&gt;B60-Setup!$B$10),"",D60),IF(D60&lt;&gt;"","",IF(B60-Setup!$B$10&lt;Setup!$B$5,"",Setup!$B$5+14*INT((B60-Setup!$B$10-Setup!$B$5)/14)))))</f>
        <v/>
      </c>
      <c r="G60" s="43" t="str">
        <f>IF(COUNTA(A60:E60)=0,"",IF(E60="Yes","Excluded",IF(A60="","Needs: bill name",IF(OR(NOT(ISNUMBER(B60)),B60&lt;&gt;INT(B60)),"Needs: valid due date",IF(OR(NOT(ISNUMBER(C60)),C60&lt;0),"Needs: nonnegative amount",IF(OR(NOT(ISNUMBER(Setup!$B$5)),NOT(ISNUMBER(Setup!$B$10))),"Needs: paycheck settings",IF(OR(B60&lt;Setup!$B$5,B60&gt;Setup!$B$11),"Outside plan dates",IF(AND(D60&lt;&gt;"",OR(NOT(ISNUMBER(D60)),COUNTIFS(Paychecks!$A$8:$A$34,D60)=0)),"Needs: valid payday override",IF(AND(ISNUMBER(D60),D60&gt;B60-Setup!$B$10),"Needs: override before deadline",IF(F60="","Unfunded before first payday","Assigned"))))))))))</f>
        <v/>
      </c>
      <c r="H60" s="44"/>
    </row>
    <row r="61" ht="22.5" customHeight="1">
      <c r="A61" s="44"/>
      <c r="B61" s="38"/>
      <c r="C61" s="39"/>
      <c r="D61" s="38"/>
      <c r="E61" s="41"/>
      <c r="F61" s="42" t="str">
        <f>IF(OR(A61="",NOT(ISNUMBER(B61)),NOT(ISNUMBER(C61)),C61&lt;0,NOT(ISNUMBER(Setup!$B$5)),NOT(ISNUMBER(Setup!$B$10)),E61="Yes",B61&lt;Setup!$B$5,B61&gt;Setup!$B$11),"",IF(ISNUMBER(D61),IF(OR(COUNTIFS(Paychecks!$A$8:$A$34,D61)=0,D61&gt;B61-Setup!$B$10),"",D61),IF(D61&lt;&gt;"","",IF(B61-Setup!$B$10&lt;Setup!$B$5,"",Setup!$B$5+14*INT((B61-Setup!$B$10-Setup!$B$5)/14)))))</f>
        <v/>
      </c>
      <c r="G61" s="43" t="str">
        <f>IF(COUNTA(A61:E61)=0,"",IF(E61="Yes","Excluded",IF(A61="","Needs: bill name",IF(OR(NOT(ISNUMBER(B61)),B61&lt;&gt;INT(B61)),"Needs: valid due date",IF(OR(NOT(ISNUMBER(C61)),C61&lt;0),"Needs: nonnegative amount",IF(OR(NOT(ISNUMBER(Setup!$B$5)),NOT(ISNUMBER(Setup!$B$10))),"Needs: paycheck settings",IF(OR(B61&lt;Setup!$B$5,B61&gt;Setup!$B$11),"Outside plan dates",IF(AND(D61&lt;&gt;"",OR(NOT(ISNUMBER(D61)),COUNTIFS(Paychecks!$A$8:$A$34,D61)=0)),"Needs: valid payday override",IF(AND(ISNUMBER(D61),D61&gt;B61-Setup!$B$10),"Needs: override before deadline",IF(F61="","Unfunded before first payday","Assigned"))))))))))</f>
        <v/>
      </c>
      <c r="H61" s="44"/>
    </row>
    <row r="62" ht="22.5" customHeight="1">
      <c r="A62" s="44"/>
      <c r="B62" s="38"/>
      <c r="C62" s="39"/>
      <c r="D62" s="38"/>
      <c r="E62" s="41"/>
      <c r="F62" s="42" t="str">
        <f>IF(OR(A62="",NOT(ISNUMBER(B62)),NOT(ISNUMBER(C62)),C62&lt;0,NOT(ISNUMBER(Setup!$B$5)),NOT(ISNUMBER(Setup!$B$10)),E62="Yes",B62&lt;Setup!$B$5,B62&gt;Setup!$B$11),"",IF(ISNUMBER(D62),IF(OR(COUNTIFS(Paychecks!$A$8:$A$34,D62)=0,D62&gt;B62-Setup!$B$10),"",D62),IF(D62&lt;&gt;"","",IF(B62-Setup!$B$10&lt;Setup!$B$5,"",Setup!$B$5+14*INT((B62-Setup!$B$10-Setup!$B$5)/14)))))</f>
        <v/>
      </c>
      <c r="G62" s="43" t="str">
        <f>IF(COUNTA(A62:E62)=0,"",IF(E62="Yes","Excluded",IF(A62="","Needs: bill name",IF(OR(NOT(ISNUMBER(B62)),B62&lt;&gt;INT(B62)),"Needs: valid due date",IF(OR(NOT(ISNUMBER(C62)),C62&lt;0),"Needs: nonnegative amount",IF(OR(NOT(ISNUMBER(Setup!$B$5)),NOT(ISNUMBER(Setup!$B$10))),"Needs: paycheck settings",IF(OR(B62&lt;Setup!$B$5,B62&gt;Setup!$B$11),"Outside plan dates",IF(AND(D62&lt;&gt;"",OR(NOT(ISNUMBER(D62)),COUNTIFS(Paychecks!$A$8:$A$34,D62)=0)),"Needs: valid payday override",IF(AND(ISNUMBER(D62),D62&gt;B62-Setup!$B$10),"Needs: override before deadline",IF(F62="","Unfunded before first payday","Assigned"))))))))))</f>
        <v/>
      </c>
      <c r="H62" s="44"/>
    </row>
    <row r="63" ht="22.5" customHeight="1">
      <c r="A63" s="44"/>
      <c r="B63" s="38"/>
      <c r="C63" s="39"/>
      <c r="D63" s="38"/>
      <c r="E63" s="41"/>
      <c r="F63" s="42" t="str">
        <f>IF(OR(A63="",NOT(ISNUMBER(B63)),NOT(ISNUMBER(C63)),C63&lt;0,NOT(ISNUMBER(Setup!$B$5)),NOT(ISNUMBER(Setup!$B$10)),E63="Yes",B63&lt;Setup!$B$5,B63&gt;Setup!$B$11),"",IF(ISNUMBER(D63),IF(OR(COUNTIFS(Paychecks!$A$8:$A$34,D63)=0,D63&gt;B63-Setup!$B$10),"",D63),IF(D63&lt;&gt;"","",IF(B63-Setup!$B$10&lt;Setup!$B$5,"",Setup!$B$5+14*INT((B63-Setup!$B$10-Setup!$B$5)/14)))))</f>
        <v/>
      </c>
      <c r="G63" s="43" t="str">
        <f>IF(COUNTA(A63:E63)=0,"",IF(E63="Yes","Excluded",IF(A63="","Needs: bill name",IF(OR(NOT(ISNUMBER(B63)),B63&lt;&gt;INT(B63)),"Needs: valid due date",IF(OR(NOT(ISNUMBER(C63)),C63&lt;0),"Needs: nonnegative amount",IF(OR(NOT(ISNUMBER(Setup!$B$5)),NOT(ISNUMBER(Setup!$B$10))),"Needs: paycheck settings",IF(OR(B63&lt;Setup!$B$5,B63&gt;Setup!$B$11),"Outside plan dates",IF(AND(D63&lt;&gt;"",OR(NOT(ISNUMBER(D63)),COUNTIFS(Paychecks!$A$8:$A$34,D63)=0)),"Needs: valid payday override",IF(AND(ISNUMBER(D63),D63&gt;B63-Setup!$B$10),"Needs: override before deadline",IF(F63="","Unfunded before first payday","Assigned"))))))))))</f>
        <v/>
      </c>
      <c r="H63" s="44"/>
    </row>
    <row r="64" ht="22.5" customHeight="1">
      <c r="A64" s="44"/>
      <c r="B64" s="38"/>
      <c r="C64" s="39"/>
      <c r="D64" s="38"/>
      <c r="E64" s="41"/>
      <c r="F64" s="42" t="str">
        <f>IF(OR(A64="",NOT(ISNUMBER(B64)),NOT(ISNUMBER(C64)),C64&lt;0,NOT(ISNUMBER(Setup!$B$5)),NOT(ISNUMBER(Setup!$B$10)),E64="Yes",B64&lt;Setup!$B$5,B64&gt;Setup!$B$11),"",IF(ISNUMBER(D64),IF(OR(COUNTIFS(Paychecks!$A$8:$A$34,D64)=0,D64&gt;B64-Setup!$B$10),"",D64),IF(D64&lt;&gt;"","",IF(B64-Setup!$B$10&lt;Setup!$B$5,"",Setup!$B$5+14*INT((B64-Setup!$B$10-Setup!$B$5)/14)))))</f>
        <v/>
      </c>
      <c r="G64" s="43" t="str">
        <f>IF(COUNTA(A64:E64)=0,"",IF(E64="Yes","Excluded",IF(A64="","Needs: bill name",IF(OR(NOT(ISNUMBER(B64)),B64&lt;&gt;INT(B64)),"Needs: valid due date",IF(OR(NOT(ISNUMBER(C64)),C64&lt;0),"Needs: nonnegative amount",IF(OR(NOT(ISNUMBER(Setup!$B$5)),NOT(ISNUMBER(Setup!$B$10))),"Needs: paycheck settings",IF(OR(B64&lt;Setup!$B$5,B64&gt;Setup!$B$11),"Outside plan dates",IF(AND(D64&lt;&gt;"",OR(NOT(ISNUMBER(D64)),COUNTIFS(Paychecks!$A$8:$A$34,D64)=0)),"Needs: valid payday override",IF(AND(ISNUMBER(D64),D64&gt;B64-Setup!$B$10),"Needs: override before deadline",IF(F64="","Unfunded before first payday","Assigned"))))))))))</f>
        <v/>
      </c>
      <c r="H64" s="44"/>
    </row>
    <row r="65" ht="22.5" customHeight="1">
      <c r="A65" s="44"/>
      <c r="B65" s="38"/>
      <c r="C65" s="39"/>
      <c r="D65" s="38"/>
      <c r="E65" s="41"/>
      <c r="F65" s="42" t="str">
        <f>IF(OR(A65="",NOT(ISNUMBER(B65)),NOT(ISNUMBER(C65)),C65&lt;0,NOT(ISNUMBER(Setup!$B$5)),NOT(ISNUMBER(Setup!$B$10)),E65="Yes",B65&lt;Setup!$B$5,B65&gt;Setup!$B$11),"",IF(ISNUMBER(D65),IF(OR(COUNTIFS(Paychecks!$A$8:$A$34,D65)=0,D65&gt;B65-Setup!$B$10),"",D65),IF(D65&lt;&gt;"","",IF(B65-Setup!$B$10&lt;Setup!$B$5,"",Setup!$B$5+14*INT((B65-Setup!$B$10-Setup!$B$5)/14)))))</f>
        <v/>
      </c>
      <c r="G65" s="43" t="str">
        <f>IF(COUNTA(A65:E65)=0,"",IF(E65="Yes","Excluded",IF(A65="","Needs: bill name",IF(OR(NOT(ISNUMBER(B65)),B65&lt;&gt;INT(B65)),"Needs: valid due date",IF(OR(NOT(ISNUMBER(C65)),C65&lt;0),"Needs: nonnegative amount",IF(OR(NOT(ISNUMBER(Setup!$B$5)),NOT(ISNUMBER(Setup!$B$10))),"Needs: paycheck settings",IF(OR(B65&lt;Setup!$B$5,B65&gt;Setup!$B$11),"Outside plan dates",IF(AND(D65&lt;&gt;"",OR(NOT(ISNUMBER(D65)),COUNTIFS(Paychecks!$A$8:$A$34,D65)=0)),"Needs: valid payday override",IF(AND(ISNUMBER(D65),D65&gt;B65-Setup!$B$10),"Needs: override before deadline",IF(F65="","Unfunded before first payday","Assigned"))))))))))</f>
        <v/>
      </c>
      <c r="H65" s="44"/>
    </row>
    <row r="66" ht="22.5" customHeight="1">
      <c r="A66" s="44"/>
      <c r="B66" s="38"/>
      <c r="C66" s="39"/>
      <c r="D66" s="38"/>
      <c r="E66" s="41"/>
      <c r="F66" s="42" t="str">
        <f>IF(OR(A66="",NOT(ISNUMBER(B66)),NOT(ISNUMBER(C66)),C66&lt;0,NOT(ISNUMBER(Setup!$B$5)),NOT(ISNUMBER(Setup!$B$10)),E66="Yes",B66&lt;Setup!$B$5,B66&gt;Setup!$B$11),"",IF(ISNUMBER(D66),IF(OR(COUNTIFS(Paychecks!$A$8:$A$34,D66)=0,D66&gt;B66-Setup!$B$10),"",D66),IF(D66&lt;&gt;"","",IF(B66-Setup!$B$10&lt;Setup!$B$5,"",Setup!$B$5+14*INT((B66-Setup!$B$10-Setup!$B$5)/14)))))</f>
        <v/>
      </c>
      <c r="G66" s="43" t="str">
        <f>IF(COUNTA(A66:E66)=0,"",IF(E66="Yes","Excluded",IF(A66="","Needs: bill name",IF(OR(NOT(ISNUMBER(B66)),B66&lt;&gt;INT(B66)),"Needs: valid due date",IF(OR(NOT(ISNUMBER(C66)),C66&lt;0),"Needs: nonnegative amount",IF(OR(NOT(ISNUMBER(Setup!$B$5)),NOT(ISNUMBER(Setup!$B$10))),"Needs: paycheck settings",IF(OR(B66&lt;Setup!$B$5,B66&gt;Setup!$B$11),"Outside plan dates",IF(AND(D66&lt;&gt;"",OR(NOT(ISNUMBER(D66)),COUNTIFS(Paychecks!$A$8:$A$34,D66)=0)),"Needs: valid payday override",IF(AND(ISNUMBER(D66),D66&gt;B66-Setup!$B$10),"Needs: override before deadline",IF(F66="","Unfunded before first payday","Assigned"))))))))))</f>
        <v/>
      </c>
      <c r="H66" s="44"/>
    </row>
    <row r="67" ht="22.5" customHeight="1">
      <c r="A67" s="44"/>
      <c r="B67" s="38"/>
      <c r="C67" s="39"/>
      <c r="D67" s="38"/>
      <c r="E67" s="41"/>
      <c r="F67" s="42" t="str">
        <f>IF(OR(A67="",NOT(ISNUMBER(B67)),NOT(ISNUMBER(C67)),C67&lt;0,NOT(ISNUMBER(Setup!$B$5)),NOT(ISNUMBER(Setup!$B$10)),E67="Yes",B67&lt;Setup!$B$5,B67&gt;Setup!$B$11),"",IF(ISNUMBER(D67),IF(OR(COUNTIFS(Paychecks!$A$8:$A$34,D67)=0,D67&gt;B67-Setup!$B$10),"",D67),IF(D67&lt;&gt;"","",IF(B67-Setup!$B$10&lt;Setup!$B$5,"",Setup!$B$5+14*INT((B67-Setup!$B$10-Setup!$B$5)/14)))))</f>
        <v/>
      </c>
      <c r="G67" s="43" t="str">
        <f>IF(COUNTA(A67:E67)=0,"",IF(E67="Yes","Excluded",IF(A67="","Needs: bill name",IF(OR(NOT(ISNUMBER(B67)),B67&lt;&gt;INT(B67)),"Needs: valid due date",IF(OR(NOT(ISNUMBER(C67)),C67&lt;0),"Needs: nonnegative amount",IF(OR(NOT(ISNUMBER(Setup!$B$5)),NOT(ISNUMBER(Setup!$B$10))),"Needs: paycheck settings",IF(OR(B67&lt;Setup!$B$5,B67&gt;Setup!$B$11),"Outside plan dates",IF(AND(D67&lt;&gt;"",OR(NOT(ISNUMBER(D67)),COUNTIFS(Paychecks!$A$8:$A$34,D67)=0)),"Needs: valid payday override",IF(AND(ISNUMBER(D67),D67&gt;B67-Setup!$B$10),"Needs: override before deadline",IF(F67="","Unfunded before first payday","Assigned"))))))))))</f>
        <v/>
      </c>
      <c r="H67" s="44"/>
    </row>
    <row r="68" ht="22.5" customHeight="1">
      <c r="A68" s="44"/>
      <c r="B68" s="38"/>
      <c r="C68" s="39"/>
      <c r="D68" s="38"/>
      <c r="E68" s="41"/>
      <c r="F68" s="42" t="str">
        <f>IF(OR(A68="",NOT(ISNUMBER(B68)),NOT(ISNUMBER(C68)),C68&lt;0,NOT(ISNUMBER(Setup!$B$5)),NOT(ISNUMBER(Setup!$B$10)),E68="Yes",B68&lt;Setup!$B$5,B68&gt;Setup!$B$11),"",IF(ISNUMBER(D68),IF(OR(COUNTIFS(Paychecks!$A$8:$A$34,D68)=0,D68&gt;B68-Setup!$B$10),"",D68),IF(D68&lt;&gt;"","",IF(B68-Setup!$B$10&lt;Setup!$B$5,"",Setup!$B$5+14*INT((B68-Setup!$B$10-Setup!$B$5)/14)))))</f>
        <v/>
      </c>
      <c r="G68" s="43" t="str">
        <f>IF(COUNTA(A68:E68)=0,"",IF(E68="Yes","Excluded",IF(A68="","Needs: bill name",IF(OR(NOT(ISNUMBER(B68)),B68&lt;&gt;INT(B68)),"Needs: valid due date",IF(OR(NOT(ISNUMBER(C68)),C68&lt;0),"Needs: nonnegative amount",IF(OR(NOT(ISNUMBER(Setup!$B$5)),NOT(ISNUMBER(Setup!$B$10))),"Needs: paycheck settings",IF(OR(B68&lt;Setup!$B$5,B68&gt;Setup!$B$11),"Outside plan dates",IF(AND(D68&lt;&gt;"",OR(NOT(ISNUMBER(D68)),COUNTIFS(Paychecks!$A$8:$A$34,D68)=0)),"Needs: valid payday override",IF(AND(ISNUMBER(D68),D68&gt;B68-Setup!$B$10),"Needs: override before deadline",IF(F68="","Unfunded before first payday","Assigned"))))))))))</f>
        <v/>
      </c>
      <c r="H68" s="44"/>
    </row>
    <row r="69" ht="22.5" customHeight="1">
      <c r="A69" s="44"/>
      <c r="B69" s="38"/>
      <c r="C69" s="39"/>
      <c r="D69" s="38"/>
      <c r="E69" s="41"/>
      <c r="F69" s="42" t="str">
        <f>IF(OR(A69="",NOT(ISNUMBER(B69)),NOT(ISNUMBER(C69)),C69&lt;0,NOT(ISNUMBER(Setup!$B$5)),NOT(ISNUMBER(Setup!$B$10)),E69="Yes",B69&lt;Setup!$B$5,B69&gt;Setup!$B$11),"",IF(ISNUMBER(D69),IF(OR(COUNTIFS(Paychecks!$A$8:$A$34,D69)=0,D69&gt;B69-Setup!$B$10),"",D69),IF(D69&lt;&gt;"","",IF(B69-Setup!$B$10&lt;Setup!$B$5,"",Setup!$B$5+14*INT((B69-Setup!$B$10-Setup!$B$5)/14)))))</f>
        <v/>
      </c>
      <c r="G69" s="43" t="str">
        <f>IF(COUNTA(A69:E69)=0,"",IF(E69="Yes","Excluded",IF(A69="","Needs: bill name",IF(OR(NOT(ISNUMBER(B69)),B69&lt;&gt;INT(B69)),"Needs: valid due date",IF(OR(NOT(ISNUMBER(C69)),C69&lt;0),"Needs: nonnegative amount",IF(OR(NOT(ISNUMBER(Setup!$B$5)),NOT(ISNUMBER(Setup!$B$10))),"Needs: paycheck settings",IF(OR(B69&lt;Setup!$B$5,B69&gt;Setup!$B$11),"Outside plan dates",IF(AND(D69&lt;&gt;"",OR(NOT(ISNUMBER(D69)),COUNTIFS(Paychecks!$A$8:$A$34,D69)=0)),"Needs: valid payday override",IF(AND(ISNUMBER(D69),D69&gt;B69-Setup!$B$10),"Needs: override before deadline",IF(F69="","Unfunded before first payday","Assigned"))))))))))</f>
        <v/>
      </c>
      <c r="H69" s="44"/>
    </row>
    <row r="70" ht="22.5" customHeight="1">
      <c r="A70" s="44"/>
      <c r="B70" s="38"/>
      <c r="C70" s="39"/>
      <c r="D70" s="38"/>
      <c r="E70" s="41"/>
      <c r="F70" s="42" t="str">
        <f>IF(OR(A70="",NOT(ISNUMBER(B70)),NOT(ISNUMBER(C70)),C70&lt;0,NOT(ISNUMBER(Setup!$B$5)),NOT(ISNUMBER(Setup!$B$10)),E70="Yes",B70&lt;Setup!$B$5,B70&gt;Setup!$B$11),"",IF(ISNUMBER(D70),IF(OR(COUNTIFS(Paychecks!$A$8:$A$34,D70)=0,D70&gt;B70-Setup!$B$10),"",D70),IF(D70&lt;&gt;"","",IF(B70-Setup!$B$10&lt;Setup!$B$5,"",Setup!$B$5+14*INT((B70-Setup!$B$10-Setup!$B$5)/14)))))</f>
        <v/>
      </c>
      <c r="G70" s="43" t="str">
        <f>IF(COUNTA(A70:E70)=0,"",IF(E70="Yes","Excluded",IF(A70="","Needs: bill name",IF(OR(NOT(ISNUMBER(B70)),B70&lt;&gt;INT(B70)),"Needs: valid due date",IF(OR(NOT(ISNUMBER(C70)),C70&lt;0),"Needs: nonnegative amount",IF(OR(NOT(ISNUMBER(Setup!$B$5)),NOT(ISNUMBER(Setup!$B$10))),"Needs: paycheck settings",IF(OR(B70&lt;Setup!$B$5,B70&gt;Setup!$B$11),"Outside plan dates",IF(AND(D70&lt;&gt;"",OR(NOT(ISNUMBER(D70)),COUNTIFS(Paychecks!$A$8:$A$34,D70)=0)),"Needs: valid payday override",IF(AND(ISNUMBER(D70),D70&gt;B70-Setup!$B$10),"Needs: override before deadline",IF(F70="","Unfunded before first payday","Assigned"))))))))))</f>
        <v/>
      </c>
      <c r="H70" s="44"/>
    </row>
    <row r="71" ht="22.5" customHeight="1">
      <c r="A71" s="44"/>
      <c r="B71" s="38"/>
      <c r="C71" s="39"/>
      <c r="D71" s="38"/>
      <c r="E71" s="41"/>
      <c r="F71" s="42" t="str">
        <f>IF(OR(A71="",NOT(ISNUMBER(B71)),NOT(ISNUMBER(C71)),C71&lt;0,NOT(ISNUMBER(Setup!$B$5)),NOT(ISNUMBER(Setup!$B$10)),E71="Yes",B71&lt;Setup!$B$5,B71&gt;Setup!$B$11),"",IF(ISNUMBER(D71),IF(OR(COUNTIFS(Paychecks!$A$8:$A$34,D71)=0,D71&gt;B71-Setup!$B$10),"",D71),IF(D71&lt;&gt;"","",IF(B71-Setup!$B$10&lt;Setup!$B$5,"",Setup!$B$5+14*INT((B71-Setup!$B$10-Setup!$B$5)/14)))))</f>
        <v/>
      </c>
      <c r="G71" s="43" t="str">
        <f>IF(COUNTA(A71:E71)=0,"",IF(E71="Yes","Excluded",IF(A71="","Needs: bill name",IF(OR(NOT(ISNUMBER(B71)),B71&lt;&gt;INT(B71)),"Needs: valid due date",IF(OR(NOT(ISNUMBER(C71)),C71&lt;0),"Needs: nonnegative amount",IF(OR(NOT(ISNUMBER(Setup!$B$5)),NOT(ISNUMBER(Setup!$B$10))),"Needs: paycheck settings",IF(OR(B71&lt;Setup!$B$5,B71&gt;Setup!$B$11),"Outside plan dates",IF(AND(D71&lt;&gt;"",OR(NOT(ISNUMBER(D71)),COUNTIFS(Paychecks!$A$8:$A$34,D71)=0)),"Needs: valid payday override",IF(AND(ISNUMBER(D71),D71&gt;B71-Setup!$B$10),"Needs: override before deadline",IF(F71="","Unfunded before first payday","Assigned"))))))))))</f>
        <v/>
      </c>
      <c r="H71" s="44"/>
    </row>
    <row r="72" ht="22.5" customHeight="1">
      <c r="A72" s="44"/>
      <c r="B72" s="38"/>
      <c r="C72" s="39"/>
      <c r="D72" s="38"/>
      <c r="E72" s="41"/>
      <c r="F72" s="42" t="str">
        <f>IF(OR(A72="",NOT(ISNUMBER(B72)),NOT(ISNUMBER(C72)),C72&lt;0,NOT(ISNUMBER(Setup!$B$5)),NOT(ISNUMBER(Setup!$B$10)),E72="Yes",B72&lt;Setup!$B$5,B72&gt;Setup!$B$11),"",IF(ISNUMBER(D72),IF(OR(COUNTIFS(Paychecks!$A$8:$A$34,D72)=0,D72&gt;B72-Setup!$B$10),"",D72),IF(D72&lt;&gt;"","",IF(B72-Setup!$B$10&lt;Setup!$B$5,"",Setup!$B$5+14*INT((B72-Setup!$B$10-Setup!$B$5)/14)))))</f>
        <v/>
      </c>
      <c r="G72" s="43" t="str">
        <f>IF(COUNTA(A72:E72)=0,"",IF(E72="Yes","Excluded",IF(A72="","Needs: bill name",IF(OR(NOT(ISNUMBER(B72)),B72&lt;&gt;INT(B72)),"Needs: valid due date",IF(OR(NOT(ISNUMBER(C72)),C72&lt;0),"Needs: nonnegative amount",IF(OR(NOT(ISNUMBER(Setup!$B$5)),NOT(ISNUMBER(Setup!$B$10))),"Needs: paycheck settings",IF(OR(B72&lt;Setup!$B$5,B72&gt;Setup!$B$11),"Outside plan dates",IF(AND(D72&lt;&gt;"",OR(NOT(ISNUMBER(D72)),COUNTIFS(Paychecks!$A$8:$A$34,D72)=0)),"Needs: valid payday override",IF(AND(ISNUMBER(D72),D72&gt;B72-Setup!$B$10),"Needs: override before deadline",IF(F72="","Unfunded before first payday","Assigned"))))))))))</f>
        <v/>
      </c>
      <c r="H72" s="44"/>
    </row>
    <row r="73" ht="22.5" customHeight="1">
      <c r="A73" s="44"/>
      <c r="B73" s="38"/>
      <c r="C73" s="39"/>
      <c r="D73" s="38"/>
      <c r="E73" s="41"/>
      <c r="F73" s="42" t="str">
        <f>IF(OR(A73="",NOT(ISNUMBER(B73)),NOT(ISNUMBER(C73)),C73&lt;0,NOT(ISNUMBER(Setup!$B$5)),NOT(ISNUMBER(Setup!$B$10)),E73="Yes",B73&lt;Setup!$B$5,B73&gt;Setup!$B$11),"",IF(ISNUMBER(D73),IF(OR(COUNTIFS(Paychecks!$A$8:$A$34,D73)=0,D73&gt;B73-Setup!$B$10),"",D73),IF(D73&lt;&gt;"","",IF(B73-Setup!$B$10&lt;Setup!$B$5,"",Setup!$B$5+14*INT((B73-Setup!$B$10-Setup!$B$5)/14)))))</f>
        <v/>
      </c>
      <c r="G73" s="43" t="str">
        <f>IF(COUNTA(A73:E73)=0,"",IF(E73="Yes","Excluded",IF(A73="","Needs: bill name",IF(OR(NOT(ISNUMBER(B73)),B73&lt;&gt;INT(B73)),"Needs: valid due date",IF(OR(NOT(ISNUMBER(C73)),C73&lt;0),"Needs: nonnegative amount",IF(OR(NOT(ISNUMBER(Setup!$B$5)),NOT(ISNUMBER(Setup!$B$10))),"Needs: paycheck settings",IF(OR(B73&lt;Setup!$B$5,B73&gt;Setup!$B$11),"Outside plan dates",IF(AND(D73&lt;&gt;"",OR(NOT(ISNUMBER(D73)),COUNTIFS(Paychecks!$A$8:$A$34,D73)=0)),"Needs: valid payday override",IF(AND(ISNUMBER(D73),D73&gt;B73-Setup!$B$10),"Needs: override before deadline",IF(F73="","Unfunded before first payday","Assigned"))))))))))</f>
        <v/>
      </c>
      <c r="H73" s="44"/>
    </row>
    <row r="74" ht="22.5" customHeight="1">
      <c r="A74" s="44"/>
      <c r="B74" s="38"/>
      <c r="C74" s="39"/>
      <c r="D74" s="38"/>
      <c r="E74" s="41"/>
      <c r="F74" s="42" t="str">
        <f>IF(OR(A74="",NOT(ISNUMBER(B74)),NOT(ISNUMBER(C74)),C74&lt;0,NOT(ISNUMBER(Setup!$B$5)),NOT(ISNUMBER(Setup!$B$10)),E74="Yes",B74&lt;Setup!$B$5,B74&gt;Setup!$B$11),"",IF(ISNUMBER(D74),IF(OR(COUNTIFS(Paychecks!$A$8:$A$34,D74)=0,D74&gt;B74-Setup!$B$10),"",D74),IF(D74&lt;&gt;"","",IF(B74-Setup!$B$10&lt;Setup!$B$5,"",Setup!$B$5+14*INT((B74-Setup!$B$10-Setup!$B$5)/14)))))</f>
        <v/>
      </c>
      <c r="G74" s="43" t="str">
        <f>IF(COUNTA(A74:E74)=0,"",IF(E74="Yes","Excluded",IF(A74="","Needs: bill name",IF(OR(NOT(ISNUMBER(B74)),B74&lt;&gt;INT(B74)),"Needs: valid due date",IF(OR(NOT(ISNUMBER(C74)),C74&lt;0),"Needs: nonnegative amount",IF(OR(NOT(ISNUMBER(Setup!$B$5)),NOT(ISNUMBER(Setup!$B$10))),"Needs: paycheck settings",IF(OR(B74&lt;Setup!$B$5,B74&gt;Setup!$B$11),"Outside plan dates",IF(AND(D74&lt;&gt;"",OR(NOT(ISNUMBER(D74)),COUNTIFS(Paychecks!$A$8:$A$34,D74)=0)),"Needs: valid payday override",IF(AND(ISNUMBER(D74),D74&gt;B74-Setup!$B$10),"Needs: override before deadline",IF(F74="","Unfunded before first payday","Assigned"))))))))))</f>
        <v/>
      </c>
      <c r="H74" s="44"/>
    </row>
    <row r="75" ht="22.5" customHeight="1">
      <c r="A75" s="44"/>
      <c r="B75" s="38"/>
      <c r="C75" s="39"/>
      <c r="D75" s="38"/>
      <c r="E75" s="41"/>
      <c r="F75" s="42" t="str">
        <f>IF(OR(A75="",NOT(ISNUMBER(B75)),NOT(ISNUMBER(C75)),C75&lt;0,NOT(ISNUMBER(Setup!$B$5)),NOT(ISNUMBER(Setup!$B$10)),E75="Yes",B75&lt;Setup!$B$5,B75&gt;Setup!$B$11),"",IF(ISNUMBER(D75),IF(OR(COUNTIFS(Paychecks!$A$8:$A$34,D75)=0,D75&gt;B75-Setup!$B$10),"",D75),IF(D75&lt;&gt;"","",IF(B75-Setup!$B$10&lt;Setup!$B$5,"",Setup!$B$5+14*INT((B75-Setup!$B$10-Setup!$B$5)/14)))))</f>
        <v/>
      </c>
      <c r="G75" s="43" t="str">
        <f>IF(COUNTA(A75:E75)=0,"",IF(E75="Yes","Excluded",IF(A75="","Needs: bill name",IF(OR(NOT(ISNUMBER(B75)),B75&lt;&gt;INT(B75)),"Needs: valid due date",IF(OR(NOT(ISNUMBER(C75)),C75&lt;0),"Needs: nonnegative amount",IF(OR(NOT(ISNUMBER(Setup!$B$5)),NOT(ISNUMBER(Setup!$B$10))),"Needs: paycheck settings",IF(OR(B75&lt;Setup!$B$5,B75&gt;Setup!$B$11),"Outside plan dates",IF(AND(D75&lt;&gt;"",OR(NOT(ISNUMBER(D75)),COUNTIFS(Paychecks!$A$8:$A$34,D75)=0)),"Needs: valid payday override",IF(AND(ISNUMBER(D75),D75&gt;B75-Setup!$B$10),"Needs: override before deadline",IF(F75="","Unfunded before first payday","Assigned"))))))))))</f>
        <v/>
      </c>
      <c r="H75" s="44"/>
    </row>
    <row r="76" ht="22.5" customHeight="1">
      <c r="A76" s="44"/>
      <c r="B76" s="38"/>
      <c r="C76" s="39"/>
      <c r="D76" s="38"/>
      <c r="E76" s="41"/>
      <c r="F76" s="42" t="str">
        <f>IF(OR(A76="",NOT(ISNUMBER(B76)),NOT(ISNUMBER(C76)),C76&lt;0,NOT(ISNUMBER(Setup!$B$5)),NOT(ISNUMBER(Setup!$B$10)),E76="Yes",B76&lt;Setup!$B$5,B76&gt;Setup!$B$11),"",IF(ISNUMBER(D76),IF(OR(COUNTIFS(Paychecks!$A$8:$A$34,D76)=0,D76&gt;B76-Setup!$B$10),"",D76),IF(D76&lt;&gt;"","",IF(B76-Setup!$B$10&lt;Setup!$B$5,"",Setup!$B$5+14*INT((B76-Setup!$B$10-Setup!$B$5)/14)))))</f>
        <v/>
      </c>
      <c r="G76" s="43" t="str">
        <f>IF(COUNTA(A76:E76)=0,"",IF(E76="Yes","Excluded",IF(A76="","Needs: bill name",IF(OR(NOT(ISNUMBER(B76)),B76&lt;&gt;INT(B76)),"Needs: valid due date",IF(OR(NOT(ISNUMBER(C76)),C76&lt;0),"Needs: nonnegative amount",IF(OR(NOT(ISNUMBER(Setup!$B$5)),NOT(ISNUMBER(Setup!$B$10))),"Needs: paycheck settings",IF(OR(B76&lt;Setup!$B$5,B76&gt;Setup!$B$11),"Outside plan dates",IF(AND(D76&lt;&gt;"",OR(NOT(ISNUMBER(D76)),COUNTIFS(Paychecks!$A$8:$A$34,D76)=0)),"Needs: valid payday override",IF(AND(ISNUMBER(D76),D76&gt;B76-Setup!$B$10),"Needs: override before deadline",IF(F76="","Unfunded before first payday","Assigned"))))))))))</f>
        <v/>
      </c>
      <c r="H76" s="44"/>
    </row>
    <row r="77" ht="22.5" customHeight="1">
      <c r="A77" s="44"/>
      <c r="B77" s="38"/>
      <c r="C77" s="39"/>
      <c r="D77" s="38"/>
      <c r="E77" s="41"/>
      <c r="F77" s="42" t="str">
        <f>IF(OR(A77="",NOT(ISNUMBER(B77)),NOT(ISNUMBER(C77)),C77&lt;0,NOT(ISNUMBER(Setup!$B$5)),NOT(ISNUMBER(Setup!$B$10)),E77="Yes",B77&lt;Setup!$B$5,B77&gt;Setup!$B$11),"",IF(ISNUMBER(D77),IF(OR(COUNTIFS(Paychecks!$A$8:$A$34,D77)=0,D77&gt;B77-Setup!$B$10),"",D77),IF(D77&lt;&gt;"","",IF(B77-Setup!$B$10&lt;Setup!$B$5,"",Setup!$B$5+14*INT((B77-Setup!$B$10-Setup!$B$5)/14)))))</f>
        <v/>
      </c>
      <c r="G77" s="43" t="str">
        <f>IF(COUNTA(A77:E77)=0,"",IF(E77="Yes","Excluded",IF(A77="","Needs: bill name",IF(OR(NOT(ISNUMBER(B77)),B77&lt;&gt;INT(B77)),"Needs: valid due date",IF(OR(NOT(ISNUMBER(C77)),C77&lt;0),"Needs: nonnegative amount",IF(OR(NOT(ISNUMBER(Setup!$B$5)),NOT(ISNUMBER(Setup!$B$10))),"Needs: paycheck settings",IF(OR(B77&lt;Setup!$B$5,B77&gt;Setup!$B$11),"Outside plan dates",IF(AND(D77&lt;&gt;"",OR(NOT(ISNUMBER(D77)),COUNTIFS(Paychecks!$A$8:$A$34,D77)=0)),"Needs: valid payday override",IF(AND(ISNUMBER(D77),D77&gt;B77-Setup!$B$10),"Needs: override before deadline",IF(F77="","Unfunded before first payday","Assigned"))))))))))</f>
        <v/>
      </c>
      <c r="H77" s="44"/>
    </row>
    <row r="78" ht="22.5" customHeight="1">
      <c r="A78" s="44"/>
      <c r="B78" s="38"/>
      <c r="C78" s="39"/>
      <c r="D78" s="38"/>
      <c r="E78" s="41"/>
      <c r="F78" s="42" t="str">
        <f>IF(OR(A78="",NOT(ISNUMBER(B78)),NOT(ISNUMBER(C78)),C78&lt;0,NOT(ISNUMBER(Setup!$B$5)),NOT(ISNUMBER(Setup!$B$10)),E78="Yes",B78&lt;Setup!$B$5,B78&gt;Setup!$B$11),"",IF(ISNUMBER(D78),IF(OR(COUNTIFS(Paychecks!$A$8:$A$34,D78)=0,D78&gt;B78-Setup!$B$10),"",D78),IF(D78&lt;&gt;"","",IF(B78-Setup!$B$10&lt;Setup!$B$5,"",Setup!$B$5+14*INT((B78-Setup!$B$10-Setup!$B$5)/14)))))</f>
        <v/>
      </c>
      <c r="G78" s="43" t="str">
        <f>IF(COUNTA(A78:E78)=0,"",IF(E78="Yes","Excluded",IF(A78="","Needs: bill name",IF(OR(NOT(ISNUMBER(B78)),B78&lt;&gt;INT(B78)),"Needs: valid due date",IF(OR(NOT(ISNUMBER(C78)),C78&lt;0),"Needs: nonnegative amount",IF(OR(NOT(ISNUMBER(Setup!$B$5)),NOT(ISNUMBER(Setup!$B$10))),"Needs: paycheck settings",IF(OR(B78&lt;Setup!$B$5,B78&gt;Setup!$B$11),"Outside plan dates",IF(AND(D78&lt;&gt;"",OR(NOT(ISNUMBER(D78)),COUNTIFS(Paychecks!$A$8:$A$34,D78)=0)),"Needs: valid payday override",IF(AND(ISNUMBER(D78),D78&gt;B78-Setup!$B$10),"Needs: override before deadline",IF(F78="","Unfunded before first payday","Assigned"))))))))))</f>
        <v/>
      </c>
      <c r="H78" s="44"/>
    </row>
    <row r="79" ht="22.5" customHeight="1">
      <c r="A79" s="44"/>
      <c r="B79" s="38"/>
      <c r="C79" s="39"/>
      <c r="D79" s="38"/>
      <c r="E79" s="41"/>
      <c r="F79" s="42" t="str">
        <f>IF(OR(A79="",NOT(ISNUMBER(B79)),NOT(ISNUMBER(C79)),C79&lt;0,NOT(ISNUMBER(Setup!$B$5)),NOT(ISNUMBER(Setup!$B$10)),E79="Yes",B79&lt;Setup!$B$5,B79&gt;Setup!$B$11),"",IF(ISNUMBER(D79),IF(OR(COUNTIFS(Paychecks!$A$8:$A$34,D79)=0,D79&gt;B79-Setup!$B$10),"",D79),IF(D79&lt;&gt;"","",IF(B79-Setup!$B$10&lt;Setup!$B$5,"",Setup!$B$5+14*INT((B79-Setup!$B$10-Setup!$B$5)/14)))))</f>
        <v/>
      </c>
      <c r="G79" s="43" t="str">
        <f>IF(COUNTA(A79:E79)=0,"",IF(E79="Yes","Excluded",IF(A79="","Needs: bill name",IF(OR(NOT(ISNUMBER(B79)),B79&lt;&gt;INT(B79)),"Needs: valid due date",IF(OR(NOT(ISNUMBER(C79)),C79&lt;0),"Needs: nonnegative amount",IF(OR(NOT(ISNUMBER(Setup!$B$5)),NOT(ISNUMBER(Setup!$B$10))),"Needs: paycheck settings",IF(OR(B79&lt;Setup!$B$5,B79&gt;Setup!$B$11),"Outside plan dates",IF(AND(D79&lt;&gt;"",OR(NOT(ISNUMBER(D79)),COUNTIFS(Paychecks!$A$8:$A$34,D79)=0)),"Needs: valid payday override",IF(AND(ISNUMBER(D79),D79&gt;B79-Setup!$B$10),"Needs: override before deadline",IF(F79="","Unfunded before first payday","Assigned"))))))))))</f>
        <v/>
      </c>
      <c r="H79" s="44"/>
    </row>
    <row r="80" ht="22.5" customHeight="1">
      <c r="A80" s="44"/>
      <c r="B80" s="38"/>
      <c r="C80" s="39"/>
      <c r="D80" s="38"/>
      <c r="E80" s="41"/>
      <c r="F80" s="42" t="str">
        <f>IF(OR(A80="",NOT(ISNUMBER(B80)),NOT(ISNUMBER(C80)),C80&lt;0,NOT(ISNUMBER(Setup!$B$5)),NOT(ISNUMBER(Setup!$B$10)),E80="Yes",B80&lt;Setup!$B$5,B80&gt;Setup!$B$11),"",IF(ISNUMBER(D80),IF(OR(COUNTIFS(Paychecks!$A$8:$A$34,D80)=0,D80&gt;B80-Setup!$B$10),"",D80),IF(D80&lt;&gt;"","",IF(B80-Setup!$B$10&lt;Setup!$B$5,"",Setup!$B$5+14*INT((B80-Setup!$B$10-Setup!$B$5)/14)))))</f>
        <v/>
      </c>
      <c r="G80" s="43" t="str">
        <f>IF(COUNTA(A80:E80)=0,"",IF(E80="Yes","Excluded",IF(A80="","Needs: bill name",IF(OR(NOT(ISNUMBER(B80)),B80&lt;&gt;INT(B80)),"Needs: valid due date",IF(OR(NOT(ISNUMBER(C80)),C80&lt;0),"Needs: nonnegative amount",IF(OR(NOT(ISNUMBER(Setup!$B$5)),NOT(ISNUMBER(Setup!$B$10))),"Needs: paycheck settings",IF(OR(B80&lt;Setup!$B$5,B80&gt;Setup!$B$11),"Outside plan dates",IF(AND(D80&lt;&gt;"",OR(NOT(ISNUMBER(D80)),COUNTIFS(Paychecks!$A$8:$A$34,D80)=0)),"Needs: valid payday override",IF(AND(ISNUMBER(D80),D80&gt;B80-Setup!$B$10),"Needs: override before deadline",IF(F80="","Unfunded before first payday","Assigned"))))))))))</f>
        <v/>
      </c>
      <c r="H80" s="44"/>
    </row>
    <row r="81" ht="22.5" customHeight="1">
      <c r="A81" s="44"/>
      <c r="B81" s="38"/>
      <c r="C81" s="39"/>
      <c r="D81" s="38"/>
      <c r="E81" s="41"/>
      <c r="F81" s="42" t="str">
        <f>IF(OR(A81="",NOT(ISNUMBER(B81)),NOT(ISNUMBER(C81)),C81&lt;0,NOT(ISNUMBER(Setup!$B$5)),NOT(ISNUMBER(Setup!$B$10)),E81="Yes",B81&lt;Setup!$B$5,B81&gt;Setup!$B$11),"",IF(ISNUMBER(D81),IF(OR(COUNTIFS(Paychecks!$A$8:$A$34,D81)=0,D81&gt;B81-Setup!$B$10),"",D81),IF(D81&lt;&gt;"","",IF(B81-Setup!$B$10&lt;Setup!$B$5,"",Setup!$B$5+14*INT((B81-Setup!$B$10-Setup!$B$5)/14)))))</f>
        <v/>
      </c>
      <c r="G81" s="43" t="str">
        <f>IF(COUNTA(A81:E81)=0,"",IF(E81="Yes","Excluded",IF(A81="","Needs: bill name",IF(OR(NOT(ISNUMBER(B81)),B81&lt;&gt;INT(B81)),"Needs: valid due date",IF(OR(NOT(ISNUMBER(C81)),C81&lt;0),"Needs: nonnegative amount",IF(OR(NOT(ISNUMBER(Setup!$B$5)),NOT(ISNUMBER(Setup!$B$10))),"Needs: paycheck settings",IF(OR(B81&lt;Setup!$B$5,B81&gt;Setup!$B$11),"Outside plan dates",IF(AND(D81&lt;&gt;"",OR(NOT(ISNUMBER(D81)),COUNTIFS(Paychecks!$A$8:$A$34,D81)=0)),"Needs: valid payday override",IF(AND(ISNUMBER(D81),D81&gt;B81-Setup!$B$10),"Needs: override before deadline",IF(F81="","Unfunded before first payday","Assigned"))))))))))</f>
        <v/>
      </c>
      <c r="H81" s="44"/>
    </row>
    <row r="82" ht="22.5" customHeight="1">
      <c r="A82" s="44"/>
      <c r="B82" s="38"/>
      <c r="C82" s="39"/>
      <c r="D82" s="38"/>
      <c r="E82" s="41"/>
      <c r="F82" s="42" t="str">
        <f>IF(OR(A82="",NOT(ISNUMBER(B82)),NOT(ISNUMBER(C82)),C82&lt;0,NOT(ISNUMBER(Setup!$B$5)),NOT(ISNUMBER(Setup!$B$10)),E82="Yes",B82&lt;Setup!$B$5,B82&gt;Setup!$B$11),"",IF(ISNUMBER(D82),IF(OR(COUNTIFS(Paychecks!$A$8:$A$34,D82)=0,D82&gt;B82-Setup!$B$10),"",D82),IF(D82&lt;&gt;"","",IF(B82-Setup!$B$10&lt;Setup!$B$5,"",Setup!$B$5+14*INT((B82-Setup!$B$10-Setup!$B$5)/14)))))</f>
        <v/>
      </c>
      <c r="G82" s="43" t="str">
        <f>IF(COUNTA(A82:E82)=0,"",IF(E82="Yes","Excluded",IF(A82="","Needs: bill name",IF(OR(NOT(ISNUMBER(B82)),B82&lt;&gt;INT(B82)),"Needs: valid due date",IF(OR(NOT(ISNUMBER(C82)),C82&lt;0),"Needs: nonnegative amount",IF(OR(NOT(ISNUMBER(Setup!$B$5)),NOT(ISNUMBER(Setup!$B$10))),"Needs: paycheck settings",IF(OR(B82&lt;Setup!$B$5,B82&gt;Setup!$B$11),"Outside plan dates",IF(AND(D82&lt;&gt;"",OR(NOT(ISNUMBER(D82)),COUNTIFS(Paychecks!$A$8:$A$34,D82)=0)),"Needs: valid payday override",IF(AND(ISNUMBER(D82),D82&gt;B82-Setup!$B$10),"Needs: override before deadline",IF(F82="","Unfunded before first payday","Assigned"))))))))))</f>
        <v/>
      </c>
      <c r="H82" s="44"/>
    </row>
    <row r="83" ht="22.5" customHeight="1">
      <c r="A83" s="44"/>
      <c r="B83" s="38"/>
      <c r="C83" s="39"/>
      <c r="D83" s="38"/>
      <c r="E83" s="41"/>
      <c r="F83" s="42" t="str">
        <f>IF(OR(A83="",NOT(ISNUMBER(B83)),NOT(ISNUMBER(C83)),C83&lt;0,NOT(ISNUMBER(Setup!$B$5)),NOT(ISNUMBER(Setup!$B$10)),E83="Yes",B83&lt;Setup!$B$5,B83&gt;Setup!$B$11),"",IF(ISNUMBER(D83),IF(OR(COUNTIFS(Paychecks!$A$8:$A$34,D83)=0,D83&gt;B83-Setup!$B$10),"",D83),IF(D83&lt;&gt;"","",IF(B83-Setup!$B$10&lt;Setup!$B$5,"",Setup!$B$5+14*INT((B83-Setup!$B$10-Setup!$B$5)/14)))))</f>
        <v/>
      </c>
      <c r="G83" s="43" t="str">
        <f>IF(COUNTA(A83:E83)=0,"",IF(E83="Yes","Excluded",IF(A83="","Needs: bill name",IF(OR(NOT(ISNUMBER(B83)),B83&lt;&gt;INT(B83)),"Needs: valid due date",IF(OR(NOT(ISNUMBER(C83)),C83&lt;0),"Needs: nonnegative amount",IF(OR(NOT(ISNUMBER(Setup!$B$5)),NOT(ISNUMBER(Setup!$B$10))),"Needs: paycheck settings",IF(OR(B83&lt;Setup!$B$5,B83&gt;Setup!$B$11),"Outside plan dates",IF(AND(D83&lt;&gt;"",OR(NOT(ISNUMBER(D83)),COUNTIFS(Paychecks!$A$8:$A$34,D83)=0)),"Needs: valid payday override",IF(AND(ISNUMBER(D83),D83&gt;B83-Setup!$B$10),"Needs: override before deadline",IF(F83="","Unfunded before first payday","Assigned"))))))))))</f>
        <v/>
      </c>
      <c r="H83" s="44"/>
    </row>
    <row r="84" ht="22.5" customHeight="1">
      <c r="A84" s="44"/>
      <c r="B84" s="38"/>
      <c r="C84" s="39"/>
      <c r="D84" s="38"/>
      <c r="E84" s="41"/>
      <c r="F84" s="42" t="str">
        <f>IF(OR(A84="",NOT(ISNUMBER(B84)),NOT(ISNUMBER(C84)),C84&lt;0,NOT(ISNUMBER(Setup!$B$5)),NOT(ISNUMBER(Setup!$B$10)),E84="Yes",B84&lt;Setup!$B$5,B84&gt;Setup!$B$11),"",IF(ISNUMBER(D84),IF(OR(COUNTIFS(Paychecks!$A$8:$A$34,D84)=0,D84&gt;B84-Setup!$B$10),"",D84),IF(D84&lt;&gt;"","",IF(B84-Setup!$B$10&lt;Setup!$B$5,"",Setup!$B$5+14*INT((B84-Setup!$B$10-Setup!$B$5)/14)))))</f>
        <v/>
      </c>
      <c r="G84" s="43" t="str">
        <f>IF(COUNTA(A84:E84)=0,"",IF(E84="Yes","Excluded",IF(A84="","Needs: bill name",IF(OR(NOT(ISNUMBER(B84)),B84&lt;&gt;INT(B84)),"Needs: valid due date",IF(OR(NOT(ISNUMBER(C84)),C84&lt;0),"Needs: nonnegative amount",IF(OR(NOT(ISNUMBER(Setup!$B$5)),NOT(ISNUMBER(Setup!$B$10))),"Needs: paycheck settings",IF(OR(B84&lt;Setup!$B$5,B84&gt;Setup!$B$11),"Outside plan dates",IF(AND(D84&lt;&gt;"",OR(NOT(ISNUMBER(D84)),COUNTIFS(Paychecks!$A$8:$A$34,D84)=0)),"Needs: valid payday override",IF(AND(ISNUMBER(D84),D84&gt;B84-Setup!$B$10),"Needs: override before deadline",IF(F84="","Unfunded before first payday","Assigned"))))))))))</f>
        <v/>
      </c>
      <c r="H84" s="44"/>
    </row>
    <row r="85" ht="22.5" customHeight="1">
      <c r="A85" s="44"/>
      <c r="B85" s="38"/>
      <c r="C85" s="39"/>
      <c r="D85" s="38"/>
      <c r="E85" s="41"/>
      <c r="F85" s="42" t="str">
        <f>IF(OR(A85="",NOT(ISNUMBER(B85)),NOT(ISNUMBER(C85)),C85&lt;0,NOT(ISNUMBER(Setup!$B$5)),NOT(ISNUMBER(Setup!$B$10)),E85="Yes",B85&lt;Setup!$B$5,B85&gt;Setup!$B$11),"",IF(ISNUMBER(D85),IF(OR(COUNTIFS(Paychecks!$A$8:$A$34,D85)=0,D85&gt;B85-Setup!$B$10),"",D85),IF(D85&lt;&gt;"","",IF(B85-Setup!$B$10&lt;Setup!$B$5,"",Setup!$B$5+14*INT((B85-Setup!$B$10-Setup!$B$5)/14)))))</f>
        <v/>
      </c>
      <c r="G85" s="43" t="str">
        <f>IF(COUNTA(A85:E85)=0,"",IF(E85="Yes","Excluded",IF(A85="","Needs: bill name",IF(OR(NOT(ISNUMBER(B85)),B85&lt;&gt;INT(B85)),"Needs: valid due date",IF(OR(NOT(ISNUMBER(C85)),C85&lt;0),"Needs: nonnegative amount",IF(OR(NOT(ISNUMBER(Setup!$B$5)),NOT(ISNUMBER(Setup!$B$10))),"Needs: paycheck settings",IF(OR(B85&lt;Setup!$B$5,B85&gt;Setup!$B$11),"Outside plan dates",IF(AND(D85&lt;&gt;"",OR(NOT(ISNUMBER(D85)),COUNTIFS(Paychecks!$A$8:$A$34,D85)=0)),"Needs: valid payday override",IF(AND(ISNUMBER(D85),D85&gt;B85-Setup!$B$10),"Needs: override before deadline",IF(F85="","Unfunded before first payday","Assigned"))))))))))</f>
        <v/>
      </c>
      <c r="H85" s="44"/>
    </row>
    <row r="86" ht="22.5" customHeight="1">
      <c r="A86" s="44"/>
      <c r="B86" s="38"/>
      <c r="C86" s="39"/>
      <c r="D86" s="38"/>
      <c r="E86" s="41"/>
      <c r="F86" s="42" t="str">
        <f>IF(OR(A86="",NOT(ISNUMBER(B86)),NOT(ISNUMBER(C86)),C86&lt;0,NOT(ISNUMBER(Setup!$B$5)),NOT(ISNUMBER(Setup!$B$10)),E86="Yes",B86&lt;Setup!$B$5,B86&gt;Setup!$B$11),"",IF(ISNUMBER(D86),IF(OR(COUNTIFS(Paychecks!$A$8:$A$34,D86)=0,D86&gt;B86-Setup!$B$10),"",D86),IF(D86&lt;&gt;"","",IF(B86-Setup!$B$10&lt;Setup!$B$5,"",Setup!$B$5+14*INT((B86-Setup!$B$10-Setup!$B$5)/14)))))</f>
        <v/>
      </c>
      <c r="G86" s="43" t="str">
        <f>IF(COUNTA(A86:E86)=0,"",IF(E86="Yes","Excluded",IF(A86="","Needs: bill name",IF(OR(NOT(ISNUMBER(B86)),B86&lt;&gt;INT(B86)),"Needs: valid due date",IF(OR(NOT(ISNUMBER(C86)),C86&lt;0),"Needs: nonnegative amount",IF(OR(NOT(ISNUMBER(Setup!$B$5)),NOT(ISNUMBER(Setup!$B$10))),"Needs: paycheck settings",IF(OR(B86&lt;Setup!$B$5,B86&gt;Setup!$B$11),"Outside plan dates",IF(AND(D86&lt;&gt;"",OR(NOT(ISNUMBER(D86)),COUNTIFS(Paychecks!$A$8:$A$34,D86)=0)),"Needs: valid payday override",IF(AND(ISNUMBER(D86),D86&gt;B86-Setup!$B$10),"Needs: override before deadline",IF(F86="","Unfunded before first payday","Assigned"))))))))))</f>
        <v/>
      </c>
      <c r="H86" s="44"/>
    </row>
    <row r="87" ht="22.5" customHeight="1">
      <c r="A87" s="44"/>
      <c r="B87" s="38"/>
      <c r="C87" s="39"/>
      <c r="D87" s="38"/>
      <c r="E87" s="41"/>
      <c r="F87" s="42" t="str">
        <f>IF(OR(A87="",NOT(ISNUMBER(B87)),NOT(ISNUMBER(C87)),C87&lt;0,NOT(ISNUMBER(Setup!$B$5)),NOT(ISNUMBER(Setup!$B$10)),E87="Yes",B87&lt;Setup!$B$5,B87&gt;Setup!$B$11),"",IF(ISNUMBER(D87),IF(OR(COUNTIFS(Paychecks!$A$8:$A$34,D87)=0,D87&gt;B87-Setup!$B$10),"",D87),IF(D87&lt;&gt;"","",IF(B87-Setup!$B$10&lt;Setup!$B$5,"",Setup!$B$5+14*INT((B87-Setup!$B$10-Setup!$B$5)/14)))))</f>
        <v/>
      </c>
      <c r="G87" s="43" t="str">
        <f>IF(COUNTA(A87:E87)=0,"",IF(E87="Yes","Excluded",IF(A87="","Needs: bill name",IF(OR(NOT(ISNUMBER(B87)),B87&lt;&gt;INT(B87)),"Needs: valid due date",IF(OR(NOT(ISNUMBER(C87)),C87&lt;0),"Needs: nonnegative amount",IF(OR(NOT(ISNUMBER(Setup!$B$5)),NOT(ISNUMBER(Setup!$B$10))),"Needs: paycheck settings",IF(OR(B87&lt;Setup!$B$5,B87&gt;Setup!$B$11),"Outside plan dates",IF(AND(D87&lt;&gt;"",OR(NOT(ISNUMBER(D87)),COUNTIFS(Paychecks!$A$8:$A$34,D87)=0)),"Needs: valid payday override",IF(AND(ISNUMBER(D87),D87&gt;B87-Setup!$B$10),"Needs: override before deadline",IF(F87="","Unfunded before first payday","Assigned"))))))))))</f>
        <v/>
      </c>
      <c r="H87" s="44"/>
    </row>
    <row r="88" ht="22.5" customHeight="1">
      <c r="A88" s="44"/>
      <c r="B88" s="38"/>
      <c r="C88" s="39"/>
      <c r="D88" s="38"/>
      <c r="E88" s="41"/>
      <c r="F88" s="42" t="str">
        <f>IF(OR(A88="",NOT(ISNUMBER(B88)),NOT(ISNUMBER(C88)),C88&lt;0,NOT(ISNUMBER(Setup!$B$5)),NOT(ISNUMBER(Setup!$B$10)),E88="Yes",B88&lt;Setup!$B$5,B88&gt;Setup!$B$11),"",IF(ISNUMBER(D88),IF(OR(COUNTIFS(Paychecks!$A$8:$A$34,D88)=0,D88&gt;B88-Setup!$B$10),"",D88),IF(D88&lt;&gt;"","",IF(B88-Setup!$B$10&lt;Setup!$B$5,"",Setup!$B$5+14*INT((B88-Setup!$B$10-Setup!$B$5)/14)))))</f>
        <v/>
      </c>
      <c r="G88" s="43" t="str">
        <f>IF(COUNTA(A88:E88)=0,"",IF(E88="Yes","Excluded",IF(A88="","Needs: bill name",IF(OR(NOT(ISNUMBER(B88)),B88&lt;&gt;INT(B88)),"Needs: valid due date",IF(OR(NOT(ISNUMBER(C88)),C88&lt;0),"Needs: nonnegative amount",IF(OR(NOT(ISNUMBER(Setup!$B$5)),NOT(ISNUMBER(Setup!$B$10))),"Needs: paycheck settings",IF(OR(B88&lt;Setup!$B$5,B88&gt;Setup!$B$11),"Outside plan dates",IF(AND(D88&lt;&gt;"",OR(NOT(ISNUMBER(D88)),COUNTIFS(Paychecks!$A$8:$A$34,D88)=0)),"Needs: valid payday override",IF(AND(ISNUMBER(D88),D88&gt;B88-Setup!$B$10),"Needs: override before deadline",IF(F88="","Unfunded before first payday","Assigned"))))))))))</f>
        <v/>
      </c>
      <c r="H88" s="44"/>
    </row>
    <row r="89" ht="22.5" customHeight="1">
      <c r="A89" s="44"/>
      <c r="B89" s="38"/>
      <c r="C89" s="39"/>
      <c r="D89" s="38"/>
      <c r="E89" s="41"/>
      <c r="F89" s="42" t="str">
        <f>IF(OR(A89="",NOT(ISNUMBER(B89)),NOT(ISNUMBER(C89)),C89&lt;0,NOT(ISNUMBER(Setup!$B$5)),NOT(ISNUMBER(Setup!$B$10)),E89="Yes",B89&lt;Setup!$B$5,B89&gt;Setup!$B$11),"",IF(ISNUMBER(D89),IF(OR(COUNTIFS(Paychecks!$A$8:$A$34,D89)=0,D89&gt;B89-Setup!$B$10),"",D89),IF(D89&lt;&gt;"","",IF(B89-Setup!$B$10&lt;Setup!$B$5,"",Setup!$B$5+14*INT((B89-Setup!$B$10-Setup!$B$5)/14)))))</f>
        <v/>
      </c>
      <c r="G89" s="43" t="str">
        <f>IF(COUNTA(A89:E89)=0,"",IF(E89="Yes","Excluded",IF(A89="","Needs: bill name",IF(OR(NOT(ISNUMBER(B89)),B89&lt;&gt;INT(B89)),"Needs: valid due date",IF(OR(NOT(ISNUMBER(C89)),C89&lt;0),"Needs: nonnegative amount",IF(OR(NOT(ISNUMBER(Setup!$B$5)),NOT(ISNUMBER(Setup!$B$10))),"Needs: paycheck settings",IF(OR(B89&lt;Setup!$B$5,B89&gt;Setup!$B$11),"Outside plan dates",IF(AND(D89&lt;&gt;"",OR(NOT(ISNUMBER(D89)),COUNTIFS(Paychecks!$A$8:$A$34,D89)=0)),"Needs: valid payday override",IF(AND(ISNUMBER(D89),D89&gt;B89-Setup!$B$10),"Needs: override before deadline",IF(F89="","Unfunded before first payday","Assigned"))))))))))</f>
        <v/>
      </c>
      <c r="H89" s="44"/>
    </row>
    <row r="90" ht="22.5" customHeight="1">
      <c r="A90" s="44"/>
      <c r="B90" s="38"/>
      <c r="C90" s="39"/>
      <c r="D90" s="38"/>
      <c r="E90" s="41"/>
      <c r="F90" s="42" t="str">
        <f>IF(OR(A90="",NOT(ISNUMBER(B90)),NOT(ISNUMBER(C90)),C90&lt;0,NOT(ISNUMBER(Setup!$B$5)),NOT(ISNUMBER(Setup!$B$10)),E90="Yes",B90&lt;Setup!$B$5,B90&gt;Setup!$B$11),"",IF(ISNUMBER(D90),IF(OR(COUNTIFS(Paychecks!$A$8:$A$34,D90)=0,D90&gt;B90-Setup!$B$10),"",D90),IF(D90&lt;&gt;"","",IF(B90-Setup!$B$10&lt;Setup!$B$5,"",Setup!$B$5+14*INT((B90-Setup!$B$10-Setup!$B$5)/14)))))</f>
        <v/>
      </c>
      <c r="G90" s="43" t="str">
        <f>IF(COUNTA(A90:E90)=0,"",IF(E90="Yes","Excluded",IF(A90="","Needs: bill name",IF(OR(NOT(ISNUMBER(B90)),B90&lt;&gt;INT(B90)),"Needs: valid due date",IF(OR(NOT(ISNUMBER(C90)),C90&lt;0),"Needs: nonnegative amount",IF(OR(NOT(ISNUMBER(Setup!$B$5)),NOT(ISNUMBER(Setup!$B$10))),"Needs: paycheck settings",IF(OR(B90&lt;Setup!$B$5,B90&gt;Setup!$B$11),"Outside plan dates",IF(AND(D90&lt;&gt;"",OR(NOT(ISNUMBER(D90)),COUNTIFS(Paychecks!$A$8:$A$34,D90)=0)),"Needs: valid payday override",IF(AND(ISNUMBER(D90),D90&gt;B90-Setup!$B$10),"Needs: override before deadline",IF(F90="","Unfunded before first payday","Assigned"))))))))))</f>
        <v/>
      </c>
      <c r="H90" s="44"/>
    </row>
    <row r="91" ht="22.5" customHeight="1">
      <c r="A91" s="44"/>
      <c r="B91" s="38"/>
      <c r="C91" s="39"/>
      <c r="D91" s="38"/>
      <c r="E91" s="41"/>
      <c r="F91" s="42" t="str">
        <f>IF(OR(A91="",NOT(ISNUMBER(B91)),NOT(ISNUMBER(C91)),C91&lt;0,NOT(ISNUMBER(Setup!$B$5)),NOT(ISNUMBER(Setup!$B$10)),E91="Yes",B91&lt;Setup!$B$5,B91&gt;Setup!$B$11),"",IF(ISNUMBER(D91),IF(OR(COUNTIFS(Paychecks!$A$8:$A$34,D91)=0,D91&gt;B91-Setup!$B$10),"",D91),IF(D91&lt;&gt;"","",IF(B91-Setup!$B$10&lt;Setup!$B$5,"",Setup!$B$5+14*INT((B91-Setup!$B$10-Setup!$B$5)/14)))))</f>
        <v/>
      </c>
      <c r="G91" s="43" t="str">
        <f>IF(COUNTA(A91:E91)=0,"",IF(E91="Yes","Excluded",IF(A91="","Needs: bill name",IF(OR(NOT(ISNUMBER(B91)),B91&lt;&gt;INT(B91)),"Needs: valid due date",IF(OR(NOT(ISNUMBER(C91)),C91&lt;0),"Needs: nonnegative amount",IF(OR(NOT(ISNUMBER(Setup!$B$5)),NOT(ISNUMBER(Setup!$B$10))),"Needs: paycheck settings",IF(OR(B91&lt;Setup!$B$5,B91&gt;Setup!$B$11),"Outside plan dates",IF(AND(D91&lt;&gt;"",OR(NOT(ISNUMBER(D91)),COUNTIFS(Paychecks!$A$8:$A$34,D91)=0)),"Needs: valid payday override",IF(AND(ISNUMBER(D91),D91&gt;B91-Setup!$B$10),"Needs: override before deadline",IF(F91="","Unfunded before first payday","Assigned"))))))))))</f>
        <v/>
      </c>
      <c r="H91" s="44"/>
    </row>
    <row r="92" ht="22.5" customHeight="1">
      <c r="A92" s="44"/>
      <c r="B92" s="38"/>
      <c r="C92" s="39"/>
      <c r="D92" s="38"/>
      <c r="E92" s="41"/>
      <c r="F92" s="42" t="str">
        <f>IF(OR(A92="",NOT(ISNUMBER(B92)),NOT(ISNUMBER(C92)),C92&lt;0,NOT(ISNUMBER(Setup!$B$5)),NOT(ISNUMBER(Setup!$B$10)),E92="Yes",B92&lt;Setup!$B$5,B92&gt;Setup!$B$11),"",IF(ISNUMBER(D92),IF(OR(COUNTIFS(Paychecks!$A$8:$A$34,D92)=0,D92&gt;B92-Setup!$B$10),"",D92),IF(D92&lt;&gt;"","",IF(B92-Setup!$B$10&lt;Setup!$B$5,"",Setup!$B$5+14*INT((B92-Setup!$B$10-Setup!$B$5)/14)))))</f>
        <v/>
      </c>
      <c r="G92" s="43" t="str">
        <f>IF(COUNTA(A92:E92)=0,"",IF(E92="Yes","Excluded",IF(A92="","Needs: bill name",IF(OR(NOT(ISNUMBER(B92)),B92&lt;&gt;INT(B92)),"Needs: valid due date",IF(OR(NOT(ISNUMBER(C92)),C92&lt;0),"Needs: nonnegative amount",IF(OR(NOT(ISNUMBER(Setup!$B$5)),NOT(ISNUMBER(Setup!$B$10))),"Needs: paycheck settings",IF(OR(B92&lt;Setup!$B$5,B92&gt;Setup!$B$11),"Outside plan dates",IF(AND(D92&lt;&gt;"",OR(NOT(ISNUMBER(D92)),COUNTIFS(Paychecks!$A$8:$A$34,D92)=0)),"Needs: valid payday override",IF(AND(ISNUMBER(D92),D92&gt;B92-Setup!$B$10),"Needs: override before deadline",IF(F92="","Unfunded before first payday","Assigned"))))))))))</f>
        <v/>
      </c>
      <c r="H92" s="44"/>
    </row>
    <row r="93" ht="22.5" customHeight="1">
      <c r="A93" s="44"/>
      <c r="B93" s="38"/>
      <c r="C93" s="39"/>
      <c r="D93" s="38"/>
      <c r="E93" s="41"/>
      <c r="F93" s="42" t="str">
        <f>IF(OR(A93="",NOT(ISNUMBER(B93)),NOT(ISNUMBER(C93)),C93&lt;0,NOT(ISNUMBER(Setup!$B$5)),NOT(ISNUMBER(Setup!$B$10)),E93="Yes",B93&lt;Setup!$B$5,B93&gt;Setup!$B$11),"",IF(ISNUMBER(D93),IF(OR(COUNTIFS(Paychecks!$A$8:$A$34,D93)=0,D93&gt;B93-Setup!$B$10),"",D93),IF(D93&lt;&gt;"","",IF(B93-Setup!$B$10&lt;Setup!$B$5,"",Setup!$B$5+14*INT((B93-Setup!$B$10-Setup!$B$5)/14)))))</f>
        <v/>
      </c>
      <c r="G93" s="43" t="str">
        <f>IF(COUNTA(A93:E93)=0,"",IF(E93="Yes","Excluded",IF(A93="","Needs: bill name",IF(OR(NOT(ISNUMBER(B93)),B93&lt;&gt;INT(B93)),"Needs: valid due date",IF(OR(NOT(ISNUMBER(C93)),C93&lt;0),"Needs: nonnegative amount",IF(OR(NOT(ISNUMBER(Setup!$B$5)),NOT(ISNUMBER(Setup!$B$10))),"Needs: paycheck settings",IF(OR(B93&lt;Setup!$B$5,B93&gt;Setup!$B$11),"Outside plan dates",IF(AND(D93&lt;&gt;"",OR(NOT(ISNUMBER(D93)),COUNTIFS(Paychecks!$A$8:$A$34,D93)=0)),"Needs: valid payday override",IF(AND(ISNUMBER(D93),D93&gt;B93-Setup!$B$10),"Needs: override before deadline",IF(F93="","Unfunded before first payday","Assigned"))))))))))</f>
        <v/>
      </c>
      <c r="H93" s="44"/>
    </row>
    <row r="94" ht="22.5" customHeight="1">
      <c r="A94" s="44"/>
      <c r="B94" s="38"/>
      <c r="C94" s="39"/>
      <c r="D94" s="38"/>
      <c r="E94" s="41"/>
      <c r="F94" s="42" t="str">
        <f>IF(OR(A94="",NOT(ISNUMBER(B94)),NOT(ISNUMBER(C94)),C94&lt;0,NOT(ISNUMBER(Setup!$B$5)),NOT(ISNUMBER(Setup!$B$10)),E94="Yes",B94&lt;Setup!$B$5,B94&gt;Setup!$B$11),"",IF(ISNUMBER(D94),IF(OR(COUNTIFS(Paychecks!$A$8:$A$34,D94)=0,D94&gt;B94-Setup!$B$10),"",D94),IF(D94&lt;&gt;"","",IF(B94-Setup!$B$10&lt;Setup!$B$5,"",Setup!$B$5+14*INT((B94-Setup!$B$10-Setup!$B$5)/14)))))</f>
        <v/>
      </c>
      <c r="G94" s="43" t="str">
        <f>IF(COUNTA(A94:E94)=0,"",IF(E94="Yes","Excluded",IF(A94="","Needs: bill name",IF(OR(NOT(ISNUMBER(B94)),B94&lt;&gt;INT(B94)),"Needs: valid due date",IF(OR(NOT(ISNUMBER(C94)),C94&lt;0),"Needs: nonnegative amount",IF(OR(NOT(ISNUMBER(Setup!$B$5)),NOT(ISNUMBER(Setup!$B$10))),"Needs: paycheck settings",IF(OR(B94&lt;Setup!$B$5,B94&gt;Setup!$B$11),"Outside plan dates",IF(AND(D94&lt;&gt;"",OR(NOT(ISNUMBER(D94)),COUNTIFS(Paychecks!$A$8:$A$34,D94)=0)),"Needs: valid payday override",IF(AND(ISNUMBER(D94),D94&gt;B94-Setup!$B$10),"Needs: override before deadline",IF(F94="","Unfunded before first payday","Assigned"))))))))))</f>
        <v/>
      </c>
      <c r="H94" s="44"/>
    </row>
    <row r="95" ht="22.5" customHeight="1">
      <c r="A95" s="44"/>
      <c r="B95" s="38"/>
      <c r="C95" s="39"/>
      <c r="D95" s="38"/>
      <c r="E95" s="41"/>
      <c r="F95" s="42" t="str">
        <f>IF(OR(A95="",NOT(ISNUMBER(B95)),NOT(ISNUMBER(C95)),C95&lt;0,NOT(ISNUMBER(Setup!$B$5)),NOT(ISNUMBER(Setup!$B$10)),E95="Yes",B95&lt;Setup!$B$5,B95&gt;Setup!$B$11),"",IF(ISNUMBER(D95),IF(OR(COUNTIFS(Paychecks!$A$8:$A$34,D95)=0,D95&gt;B95-Setup!$B$10),"",D95),IF(D95&lt;&gt;"","",IF(B95-Setup!$B$10&lt;Setup!$B$5,"",Setup!$B$5+14*INT((B95-Setup!$B$10-Setup!$B$5)/14)))))</f>
        <v/>
      </c>
      <c r="G95" s="43" t="str">
        <f>IF(COUNTA(A95:E95)=0,"",IF(E95="Yes","Excluded",IF(A95="","Needs: bill name",IF(OR(NOT(ISNUMBER(B95)),B95&lt;&gt;INT(B95)),"Needs: valid due date",IF(OR(NOT(ISNUMBER(C95)),C95&lt;0),"Needs: nonnegative amount",IF(OR(NOT(ISNUMBER(Setup!$B$5)),NOT(ISNUMBER(Setup!$B$10))),"Needs: paycheck settings",IF(OR(B95&lt;Setup!$B$5,B95&gt;Setup!$B$11),"Outside plan dates",IF(AND(D95&lt;&gt;"",OR(NOT(ISNUMBER(D95)),COUNTIFS(Paychecks!$A$8:$A$34,D95)=0)),"Needs: valid payday override",IF(AND(ISNUMBER(D95),D95&gt;B95-Setup!$B$10),"Needs: override before deadline",IF(F95="","Unfunded before first payday","Assigned"))))))))))</f>
        <v/>
      </c>
      <c r="H95" s="44"/>
    </row>
    <row r="96" ht="22.5" customHeight="1">
      <c r="A96" s="44"/>
      <c r="B96" s="38"/>
      <c r="C96" s="39"/>
      <c r="D96" s="38"/>
      <c r="E96" s="41"/>
      <c r="F96" s="42" t="str">
        <f>IF(OR(A96="",NOT(ISNUMBER(B96)),NOT(ISNUMBER(C96)),C96&lt;0,NOT(ISNUMBER(Setup!$B$5)),NOT(ISNUMBER(Setup!$B$10)),E96="Yes",B96&lt;Setup!$B$5,B96&gt;Setup!$B$11),"",IF(ISNUMBER(D96),IF(OR(COUNTIFS(Paychecks!$A$8:$A$34,D96)=0,D96&gt;B96-Setup!$B$10),"",D96),IF(D96&lt;&gt;"","",IF(B96-Setup!$B$10&lt;Setup!$B$5,"",Setup!$B$5+14*INT((B96-Setup!$B$10-Setup!$B$5)/14)))))</f>
        <v/>
      </c>
      <c r="G96" s="43" t="str">
        <f>IF(COUNTA(A96:E96)=0,"",IF(E96="Yes","Excluded",IF(A96="","Needs: bill name",IF(OR(NOT(ISNUMBER(B96)),B96&lt;&gt;INT(B96)),"Needs: valid due date",IF(OR(NOT(ISNUMBER(C96)),C96&lt;0),"Needs: nonnegative amount",IF(OR(NOT(ISNUMBER(Setup!$B$5)),NOT(ISNUMBER(Setup!$B$10))),"Needs: paycheck settings",IF(OR(B96&lt;Setup!$B$5,B96&gt;Setup!$B$11),"Outside plan dates",IF(AND(D96&lt;&gt;"",OR(NOT(ISNUMBER(D96)),COUNTIFS(Paychecks!$A$8:$A$34,D96)=0)),"Needs: valid payday override",IF(AND(ISNUMBER(D96),D96&gt;B96-Setup!$B$10),"Needs: override before deadline",IF(F96="","Unfunded before first payday","Assigned"))))))))))</f>
        <v/>
      </c>
      <c r="H96" s="44"/>
    </row>
    <row r="97" ht="22.5" customHeight="1">
      <c r="A97" s="44"/>
      <c r="B97" s="38"/>
      <c r="C97" s="39"/>
      <c r="D97" s="38"/>
      <c r="E97" s="41"/>
      <c r="F97" s="42" t="str">
        <f>IF(OR(A97="",NOT(ISNUMBER(B97)),NOT(ISNUMBER(C97)),C97&lt;0,NOT(ISNUMBER(Setup!$B$5)),NOT(ISNUMBER(Setup!$B$10)),E97="Yes",B97&lt;Setup!$B$5,B97&gt;Setup!$B$11),"",IF(ISNUMBER(D97),IF(OR(COUNTIFS(Paychecks!$A$8:$A$34,D97)=0,D97&gt;B97-Setup!$B$10),"",D97),IF(D97&lt;&gt;"","",IF(B97-Setup!$B$10&lt;Setup!$B$5,"",Setup!$B$5+14*INT((B97-Setup!$B$10-Setup!$B$5)/14)))))</f>
        <v/>
      </c>
      <c r="G97" s="43" t="str">
        <f>IF(COUNTA(A97:E97)=0,"",IF(E97="Yes","Excluded",IF(A97="","Needs: bill name",IF(OR(NOT(ISNUMBER(B97)),B97&lt;&gt;INT(B97)),"Needs: valid due date",IF(OR(NOT(ISNUMBER(C97)),C97&lt;0),"Needs: nonnegative amount",IF(OR(NOT(ISNUMBER(Setup!$B$5)),NOT(ISNUMBER(Setup!$B$10))),"Needs: paycheck settings",IF(OR(B97&lt;Setup!$B$5,B97&gt;Setup!$B$11),"Outside plan dates",IF(AND(D97&lt;&gt;"",OR(NOT(ISNUMBER(D97)),COUNTIFS(Paychecks!$A$8:$A$34,D97)=0)),"Needs: valid payday override",IF(AND(ISNUMBER(D97),D97&gt;B97-Setup!$B$10),"Needs: override before deadline",IF(F97="","Unfunded before first payday","Assigned"))))))))))</f>
        <v/>
      </c>
      <c r="H97" s="44"/>
    </row>
    <row r="98" ht="22.5" customHeight="1">
      <c r="A98" s="44"/>
      <c r="B98" s="38"/>
      <c r="C98" s="39"/>
      <c r="D98" s="38"/>
      <c r="E98" s="41"/>
      <c r="F98" s="42" t="str">
        <f>IF(OR(A98="",NOT(ISNUMBER(B98)),NOT(ISNUMBER(C98)),C98&lt;0,NOT(ISNUMBER(Setup!$B$5)),NOT(ISNUMBER(Setup!$B$10)),E98="Yes",B98&lt;Setup!$B$5,B98&gt;Setup!$B$11),"",IF(ISNUMBER(D98),IF(OR(COUNTIFS(Paychecks!$A$8:$A$34,D98)=0,D98&gt;B98-Setup!$B$10),"",D98),IF(D98&lt;&gt;"","",IF(B98-Setup!$B$10&lt;Setup!$B$5,"",Setup!$B$5+14*INT((B98-Setup!$B$10-Setup!$B$5)/14)))))</f>
        <v/>
      </c>
      <c r="G98" s="43" t="str">
        <f>IF(COUNTA(A98:E98)=0,"",IF(E98="Yes","Excluded",IF(A98="","Needs: bill name",IF(OR(NOT(ISNUMBER(B98)),B98&lt;&gt;INT(B98)),"Needs: valid due date",IF(OR(NOT(ISNUMBER(C98)),C98&lt;0),"Needs: nonnegative amount",IF(OR(NOT(ISNUMBER(Setup!$B$5)),NOT(ISNUMBER(Setup!$B$10))),"Needs: paycheck settings",IF(OR(B98&lt;Setup!$B$5,B98&gt;Setup!$B$11),"Outside plan dates",IF(AND(D98&lt;&gt;"",OR(NOT(ISNUMBER(D98)),COUNTIFS(Paychecks!$A$8:$A$34,D98)=0)),"Needs: valid payday override",IF(AND(ISNUMBER(D98),D98&gt;B98-Setup!$B$10),"Needs: override before deadline",IF(F98="","Unfunded before first payday","Assigned"))))))))))</f>
        <v/>
      </c>
      <c r="H98" s="44"/>
    </row>
    <row r="99" ht="22.5" customHeight="1">
      <c r="A99" s="44"/>
      <c r="B99" s="38"/>
      <c r="C99" s="39"/>
      <c r="D99" s="38"/>
      <c r="E99" s="41"/>
      <c r="F99" s="42" t="str">
        <f>IF(OR(A99="",NOT(ISNUMBER(B99)),NOT(ISNUMBER(C99)),C99&lt;0,NOT(ISNUMBER(Setup!$B$5)),NOT(ISNUMBER(Setup!$B$10)),E99="Yes",B99&lt;Setup!$B$5,B99&gt;Setup!$B$11),"",IF(ISNUMBER(D99),IF(OR(COUNTIFS(Paychecks!$A$8:$A$34,D99)=0,D99&gt;B99-Setup!$B$10),"",D99),IF(D99&lt;&gt;"","",IF(B99-Setup!$B$10&lt;Setup!$B$5,"",Setup!$B$5+14*INT((B99-Setup!$B$10-Setup!$B$5)/14)))))</f>
        <v/>
      </c>
      <c r="G99" s="43" t="str">
        <f>IF(COUNTA(A99:E99)=0,"",IF(E99="Yes","Excluded",IF(A99="","Needs: bill name",IF(OR(NOT(ISNUMBER(B99)),B99&lt;&gt;INT(B99)),"Needs: valid due date",IF(OR(NOT(ISNUMBER(C99)),C99&lt;0),"Needs: nonnegative amount",IF(OR(NOT(ISNUMBER(Setup!$B$5)),NOT(ISNUMBER(Setup!$B$10))),"Needs: paycheck settings",IF(OR(B99&lt;Setup!$B$5,B99&gt;Setup!$B$11),"Outside plan dates",IF(AND(D99&lt;&gt;"",OR(NOT(ISNUMBER(D99)),COUNTIFS(Paychecks!$A$8:$A$34,D99)=0)),"Needs: valid payday override",IF(AND(ISNUMBER(D99),D99&gt;B99-Setup!$B$10),"Needs: override before deadline",IF(F99="","Unfunded before first payday","Assigned"))))))))))</f>
        <v/>
      </c>
      <c r="H99" s="44"/>
    </row>
    <row r="100" ht="22.5" customHeight="1">
      <c r="A100" s="44"/>
      <c r="B100" s="38"/>
      <c r="C100" s="39"/>
      <c r="D100" s="38"/>
      <c r="E100" s="41"/>
      <c r="F100" s="42" t="str">
        <f>IF(OR(A100="",NOT(ISNUMBER(B100)),NOT(ISNUMBER(C100)),C100&lt;0,NOT(ISNUMBER(Setup!$B$5)),NOT(ISNUMBER(Setup!$B$10)),E100="Yes",B100&lt;Setup!$B$5,B100&gt;Setup!$B$11),"",IF(ISNUMBER(D100),IF(OR(COUNTIFS(Paychecks!$A$8:$A$34,D100)=0,D100&gt;B100-Setup!$B$10),"",D100),IF(D100&lt;&gt;"","",IF(B100-Setup!$B$10&lt;Setup!$B$5,"",Setup!$B$5+14*INT((B100-Setup!$B$10-Setup!$B$5)/14)))))</f>
        <v/>
      </c>
      <c r="G100" s="43" t="str">
        <f>IF(COUNTA(A100:E100)=0,"",IF(E100="Yes","Excluded",IF(A100="","Needs: bill name",IF(OR(NOT(ISNUMBER(B100)),B100&lt;&gt;INT(B100)),"Needs: valid due date",IF(OR(NOT(ISNUMBER(C100)),C100&lt;0),"Needs: nonnegative amount",IF(OR(NOT(ISNUMBER(Setup!$B$5)),NOT(ISNUMBER(Setup!$B$10))),"Needs: paycheck settings",IF(OR(B100&lt;Setup!$B$5,B100&gt;Setup!$B$11),"Outside plan dates",IF(AND(D100&lt;&gt;"",OR(NOT(ISNUMBER(D100)),COUNTIFS(Paychecks!$A$8:$A$34,D100)=0)),"Needs: valid payday override",IF(AND(ISNUMBER(D100),D100&gt;B100-Setup!$B$10),"Needs: override before deadline",IF(F100="","Unfunded before first payday","Assigned"))))))))))</f>
        <v/>
      </c>
      <c r="H100" s="44"/>
    </row>
    <row r="101" ht="22.5" customHeight="1">
      <c r="A101" s="44"/>
      <c r="B101" s="38"/>
      <c r="C101" s="39"/>
      <c r="D101" s="38"/>
      <c r="E101" s="41"/>
      <c r="F101" s="42" t="str">
        <f>IF(OR(A101="",NOT(ISNUMBER(B101)),NOT(ISNUMBER(C101)),C101&lt;0,NOT(ISNUMBER(Setup!$B$5)),NOT(ISNUMBER(Setup!$B$10)),E101="Yes",B101&lt;Setup!$B$5,B101&gt;Setup!$B$11),"",IF(ISNUMBER(D101),IF(OR(COUNTIFS(Paychecks!$A$8:$A$34,D101)=0,D101&gt;B101-Setup!$B$10),"",D101),IF(D101&lt;&gt;"","",IF(B101-Setup!$B$10&lt;Setup!$B$5,"",Setup!$B$5+14*INT((B101-Setup!$B$10-Setup!$B$5)/14)))))</f>
        <v/>
      </c>
      <c r="G101" s="43" t="str">
        <f>IF(COUNTA(A101:E101)=0,"",IF(E101="Yes","Excluded",IF(A101="","Needs: bill name",IF(OR(NOT(ISNUMBER(B101)),B101&lt;&gt;INT(B101)),"Needs: valid due date",IF(OR(NOT(ISNUMBER(C101)),C101&lt;0),"Needs: nonnegative amount",IF(OR(NOT(ISNUMBER(Setup!$B$5)),NOT(ISNUMBER(Setup!$B$10))),"Needs: paycheck settings",IF(OR(B101&lt;Setup!$B$5,B101&gt;Setup!$B$11),"Outside plan dates",IF(AND(D101&lt;&gt;"",OR(NOT(ISNUMBER(D101)),COUNTIFS(Paychecks!$A$8:$A$34,D101)=0)),"Needs: valid payday override",IF(AND(ISNUMBER(D101),D101&gt;B101-Setup!$B$10),"Needs: override before deadline",IF(F101="","Unfunded before first payday","Assigned"))))))))))</f>
        <v/>
      </c>
      <c r="H101" s="44"/>
    </row>
    <row r="102" ht="22.5" customHeight="1">
      <c r="A102" s="44"/>
      <c r="B102" s="38"/>
      <c r="C102" s="39"/>
      <c r="D102" s="38"/>
      <c r="E102" s="41"/>
      <c r="F102" s="42" t="str">
        <f>IF(OR(A102="",NOT(ISNUMBER(B102)),NOT(ISNUMBER(C102)),C102&lt;0,NOT(ISNUMBER(Setup!$B$5)),NOT(ISNUMBER(Setup!$B$10)),E102="Yes",B102&lt;Setup!$B$5,B102&gt;Setup!$B$11),"",IF(ISNUMBER(D102),IF(OR(COUNTIFS(Paychecks!$A$8:$A$34,D102)=0,D102&gt;B102-Setup!$B$10),"",D102),IF(D102&lt;&gt;"","",IF(B102-Setup!$B$10&lt;Setup!$B$5,"",Setup!$B$5+14*INT((B102-Setup!$B$10-Setup!$B$5)/14)))))</f>
        <v/>
      </c>
      <c r="G102" s="43" t="str">
        <f>IF(COUNTA(A102:E102)=0,"",IF(E102="Yes","Excluded",IF(A102="","Needs: bill name",IF(OR(NOT(ISNUMBER(B102)),B102&lt;&gt;INT(B102)),"Needs: valid due date",IF(OR(NOT(ISNUMBER(C102)),C102&lt;0),"Needs: nonnegative amount",IF(OR(NOT(ISNUMBER(Setup!$B$5)),NOT(ISNUMBER(Setup!$B$10))),"Needs: paycheck settings",IF(OR(B102&lt;Setup!$B$5,B102&gt;Setup!$B$11),"Outside plan dates",IF(AND(D102&lt;&gt;"",OR(NOT(ISNUMBER(D102)),COUNTIFS(Paychecks!$A$8:$A$34,D102)=0)),"Needs: valid payday override",IF(AND(ISNUMBER(D102),D102&gt;B102-Setup!$B$10),"Needs: override before deadline",IF(F102="","Unfunded before first payday","Assigned"))))))))))</f>
        <v/>
      </c>
      <c r="H102" s="44"/>
    </row>
    <row r="103" ht="22.5" customHeight="1">
      <c r="A103" s="44"/>
      <c r="B103" s="38"/>
      <c r="C103" s="39"/>
      <c r="D103" s="38"/>
      <c r="E103" s="41"/>
      <c r="F103" s="42" t="str">
        <f>IF(OR(A103="",NOT(ISNUMBER(B103)),NOT(ISNUMBER(C103)),C103&lt;0,NOT(ISNUMBER(Setup!$B$5)),NOT(ISNUMBER(Setup!$B$10)),E103="Yes",B103&lt;Setup!$B$5,B103&gt;Setup!$B$11),"",IF(ISNUMBER(D103),IF(OR(COUNTIFS(Paychecks!$A$8:$A$34,D103)=0,D103&gt;B103-Setup!$B$10),"",D103),IF(D103&lt;&gt;"","",IF(B103-Setup!$B$10&lt;Setup!$B$5,"",Setup!$B$5+14*INT((B103-Setup!$B$10-Setup!$B$5)/14)))))</f>
        <v/>
      </c>
      <c r="G103" s="43" t="str">
        <f>IF(COUNTA(A103:E103)=0,"",IF(E103="Yes","Excluded",IF(A103="","Needs: bill name",IF(OR(NOT(ISNUMBER(B103)),B103&lt;&gt;INT(B103)),"Needs: valid due date",IF(OR(NOT(ISNUMBER(C103)),C103&lt;0),"Needs: nonnegative amount",IF(OR(NOT(ISNUMBER(Setup!$B$5)),NOT(ISNUMBER(Setup!$B$10))),"Needs: paycheck settings",IF(OR(B103&lt;Setup!$B$5,B103&gt;Setup!$B$11),"Outside plan dates",IF(AND(D103&lt;&gt;"",OR(NOT(ISNUMBER(D103)),COUNTIFS(Paychecks!$A$8:$A$34,D103)=0)),"Needs: valid payday override",IF(AND(ISNUMBER(D103),D103&gt;B103-Setup!$B$10),"Needs: override before deadline",IF(F103="","Unfunded before first payday","Assigned"))))))))))</f>
        <v/>
      </c>
      <c r="H103" s="44"/>
    </row>
    <row r="104" ht="22.5" customHeight="1">
      <c r="A104" s="44"/>
      <c r="B104" s="38"/>
      <c r="C104" s="39"/>
      <c r="D104" s="38"/>
      <c r="E104" s="41"/>
      <c r="F104" s="42" t="str">
        <f>IF(OR(A104="",NOT(ISNUMBER(B104)),NOT(ISNUMBER(C104)),C104&lt;0,NOT(ISNUMBER(Setup!$B$5)),NOT(ISNUMBER(Setup!$B$10)),E104="Yes",B104&lt;Setup!$B$5,B104&gt;Setup!$B$11),"",IF(ISNUMBER(D104),IF(OR(COUNTIFS(Paychecks!$A$8:$A$34,D104)=0,D104&gt;B104-Setup!$B$10),"",D104),IF(D104&lt;&gt;"","",IF(B104-Setup!$B$10&lt;Setup!$B$5,"",Setup!$B$5+14*INT((B104-Setup!$B$10-Setup!$B$5)/14)))))</f>
        <v/>
      </c>
      <c r="G104" s="43" t="str">
        <f>IF(COUNTA(A104:E104)=0,"",IF(E104="Yes","Excluded",IF(A104="","Needs: bill name",IF(OR(NOT(ISNUMBER(B104)),B104&lt;&gt;INT(B104)),"Needs: valid due date",IF(OR(NOT(ISNUMBER(C104)),C104&lt;0),"Needs: nonnegative amount",IF(OR(NOT(ISNUMBER(Setup!$B$5)),NOT(ISNUMBER(Setup!$B$10))),"Needs: paycheck settings",IF(OR(B104&lt;Setup!$B$5,B104&gt;Setup!$B$11),"Outside plan dates",IF(AND(D104&lt;&gt;"",OR(NOT(ISNUMBER(D104)),COUNTIFS(Paychecks!$A$8:$A$34,D104)=0)),"Needs: valid payday override",IF(AND(ISNUMBER(D104),D104&gt;B104-Setup!$B$10),"Needs: override before deadline",IF(F104="","Unfunded before first payday","Assigned"))))))))))</f>
        <v/>
      </c>
      <c r="H104" s="44"/>
    </row>
    <row r="105" ht="22.5" customHeight="1">
      <c r="A105" s="44"/>
      <c r="B105" s="38"/>
      <c r="C105" s="39"/>
      <c r="D105" s="38"/>
      <c r="E105" s="41"/>
      <c r="F105" s="42" t="str">
        <f>IF(OR(A105="",NOT(ISNUMBER(B105)),NOT(ISNUMBER(C105)),C105&lt;0,NOT(ISNUMBER(Setup!$B$5)),NOT(ISNUMBER(Setup!$B$10)),E105="Yes",B105&lt;Setup!$B$5,B105&gt;Setup!$B$11),"",IF(ISNUMBER(D105),IF(OR(COUNTIFS(Paychecks!$A$8:$A$34,D105)=0,D105&gt;B105-Setup!$B$10),"",D105),IF(D105&lt;&gt;"","",IF(B105-Setup!$B$10&lt;Setup!$B$5,"",Setup!$B$5+14*INT((B105-Setup!$B$10-Setup!$B$5)/14)))))</f>
        <v/>
      </c>
      <c r="G105" s="43" t="str">
        <f>IF(COUNTA(A105:E105)=0,"",IF(E105="Yes","Excluded",IF(A105="","Needs: bill name",IF(OR(NOT(ISNUMBER(B105)),B105&lt;&gt;INT(B105)),"Needs: valid due date",IF(OR(NOT(ISNUMBER(C105)),C105&lt;0),"Needs: nonnegative amount",IF(OR(NOT(ISNUMBER(Setup!$B$5)),NOT(ISNUMBER(Setup!$B$10))),"Needs: paycheck settings",IF(OR(B105&lt;Setup!$B$5,B105&gt;Setup!$B$11),"Outside plan dates",IF(AND(D105&lt;&gt;"",OR(NOT(ISNUMBER(D105)),COUNTIFS(Paychecks!$A$8:$A$34,D105)=0)),"Needs: valid payday override",IF(AND(ISNUMBER(D105),D105&gt;B105-Setup!$B$10),"Needs: override before deadline",IF(F105="","Unfunded before first payday","Assigned"))))))))))</f>
        <v/>
      </c>
      <c r="H105" s="44"/>
    </row>
    <row r="106" ht="22.5" customHeight="1">
      <c r="A106" s="44"/>
      <c r="B106" s="38"/>
      <c r="C106" s="39"/>
      <c r="D106" s="38"/>
      <c r="E106" s="41"/>
      <c r="F106" s="42" t="str">
        <f>IF(OR(A106="",NOT(ISNUMBER(B106)),NOT(ISNUMBER(C106)),C106&lt;0,NOT(ISNUMBER(Setup!$B$5)),NOT(ISNUMBER(Setup!$B$10)),E106="Yes",B106&lt;Setup!$B$5,B106&gt;Setup!$B$11),"",IF(ISNUMBER(D106),IF(OR(COUNTIFS(Paychecks!$A$8:$A$34,D106)=0,D106&gt;B106-Setup!$B$10),"",D106),IF(D106&lt;&gt;"","",IF(B106-Setup!$B$10&lt;Setup!$B$5,"",Setup!$B$5+14*INT((B106-Setup!$B$10-Setup!$B$5)/14)))))</f>
        <v/>
      </c>
      <c r="G106" s="43" t="str">
        <f>IF(COUNTA(A106:E106)=0,"",IF(E106="Yes","Excluded",IF(A106="","Needs: bill name",IF(OR(NOT(ISNUMBER(B106)),B106&lt;&gt;INT(B106)),"Needs: valid due date",IF(OR(NOT(ISNUMBER(C106)),C106&lt;0),"Needs: nonnegative amount",IF(OR(NOT(ISNUMBER(Setup!$B$5)),NOT(ISNUMBER(Setup!$B$10))),"Needs: paycheck settings",IF(OR(B106&lt;Setup!$B$5,B106&gt;Setup!$B$11),"Outside plan dates",IF(AND(D106&lt;&gt;"",OR(NOT(ISNUMBER(D106)),COUNTIFS(Paychecks!$A$8:$A$34,D106)=0)),"Needs: valid payday override",IF(AND(ISNUMBER(D106),D106&gt;B106-Setup!$B$10),"Needs: override before deadline",IF(F106="","Unfunded before first payday","Assigned"))))))))))</f>
        <v/>
      </c>
      <c r="H106" s="44"/>
    </row>
    <row r="107" ht="22.5" customHeight="1">
      <c r="A107" s="44"/>
      <c r="B107" s="38"/>
      <c r="C107" s="39"/>
      <c r="D107" s="38"/>
      <c r="E107" s="41"/>
      <c r="F107" s="42" t="str">
        <f>IF(OR(A107="",NOT(ISNUMBER(B107)),NOT(ISNUMBER(C107)),C107&lt;0,NOT(ISNUMBER(Setup!$B$5)),NOT(ISNUMBER(Setup!$B$10)),E107="Yes",B107&lt;Setup!$B$5,B107&gt;Setup!$B$11),"",IF(ISNUMBER(D107),IF(OR(COUNTIFS(Paychecks!$A$8:$A$34,D107)=0,D107&gt;B107-Setup!$B$10),"",D107),IF(D107&lt;&gt;"","",IF(B107-Setup!$B$10&lt;Setup!$B$5,"",Setup!$B$5+14*INT((B107-Setup!$B$10-Setup!$B$5)/14)))))</f>
        <v/>
      </c>
      <c r="G107" s="43" t="str">
        <f>IF(COUNTA(A107:E107)=0,"",IF(E107="Yes","Excluded",IF(A107="","Needs: bill name",IF(OR(NOT(ISNUMBER(B107)),B107&lt;&gt;INT(B107)),"Needs: valid due date",IF(OR(NOT(ISNUMBER(C107)),C107&lt;0),"Needs: nonnegative amount",IF(OR(NOT(ISNUMBER(Setup!$B$5)),NOT(ISNUMBER(Setup!$B$10))),"Needs: paycheck settings",IF(OR(B107&lt;Setup!$B$5,B107&gt;Setup!$B$11),"Outside plan dates",IF(AND(D107&lt;&gt;"",OR(NOT(ISNUMBER(D107)),COUNTIFS(Paychecks!$A$8:$A$34,D107)=0)),"Needs: valid payday override",IF(AND(ISNUMBER(D107),D107&gt;B107-Setup!$B$10),"Needs: override before deadline",IF(F107="","Unfunded before first payday","Assigned"))))))))))</f>
        <v/>
      </c>
      <c r="H107" s="44"/>
    </row>
    <row r="108" ht="22.5" customHeight="1">
      <c r="A108" s="44"/>
      <c r="B108" s="38"/>
      <c r="C108" s="39"/>
      <c r="D108" s="38"/>
      <c r="E108" s="41"/>
      <c r="F108" s="42" t="str">
        <f>IF(OR(A108="",NOT(ISNUMBER(B108)),NOT(ISNUMBER(C108)),C108&lt;0,NOT(ISNUMBER(Setup!$B$5)),NOT(ISNUMBER(Setup!$B$10)),E108="Yes",B108&lt;Setup!$B$5,B108&gt;Setup!$B$11),"",IF(ISNUMBER(D108),IF(OR(COUNTIFS(Paychecks!$A$8:$A$34,D108)=0,D108&gt;B108-Setup!$B$10),"",D108),IF(D108&lt;&gt;"","",IF(B108-Setup!$B$10&lt;Setup!$B$5,"",Setup!$B$5+14*INT((B108-Setup!$B$10-Setup!$B$5)/14)))))</f>
        <v/>
      </c>
      <c r="G108" s="43" t="str">
        <f>IF(COUNTA(A108:E108)=0,"",IF(E108="Yes","Excluded",IF(A108="","Needs: bill name",IF(OR(NOT(ISNUMBER(B108)),B108&lt;&gt;INT(B108)),"Needs: valid due date",IF(OR(NOT(ISNUMBER(C108)),C108&lt;0),"Needs: nonnegative amount",IF(OR(NOT(ISNUMBER(Setup!$B$5)),NOT(ISNUMBER(Setup!$B$10))),"Needs: paycheck settings",IF(OR(B108&lt;Setup!$B$5,B108&gt;Setup!$B$11),"Outside plan dates",IF(AND(D108&lt;&gt;"",OR(NOT(ISNUMBER(D108)),COUNTIFS(Paychecks!$A$8:$A$34,D108)=0)),"Needs: valid payday override",IF(AND(ISNUMBER(D108),D108&gt;B108-Setup!$B$10),"Needs: override before deadline",IF(F108="","Unfunded before first payday","Assigned"))))))))))</f>
        <v/>
      </c>
      <c r="H108" s="44"/>
    </row>
    <row r="109" ht="22.5" customHeight="1">
      <c r="A109" s="44"/>
      <c r="B109" s="38"/>
      <c r="C109" s="39"/>
      <c r="D109" s="38"/>
      <c r="E109" s="41"/>
      <c r="F109" s="42" t="str">
        <f>IF(OR(A109="",NOT(ISNUMBER(B109)),NOT(ISNUMBER(C109)),C109&lt;0,NOT(ISNUMBER(Setup!$B$5)),NOT(ISNUMBER(Setup!$B$10)),E109="Yes",B109&lt;Setup!$B$5,B109&gt;Setup!$B$11),"",IF(ISNUMBER(D109),IF(OR(COUNTIFS(Paychecks!$A$8:$A$34,D109)=0,D109&gt;B109-Setup!$B$10),"",D109),IF(D109&lt;&gt;"","",IF(B109-Setup!$B$10&lt;Setup!$B$5,"",Setup!$B$5+14*INT((B109-Setup!$B$10-Setup!$B$5)/14)))))</f>
        <v/>
      </c>
      <c r="G109" s="43" t="str">
        <f>IF(COUNTA(A109:E109)=0,"",IF(E109="Yes","Excluded",IF(A109="","Needs: bill name",IF(OR(NOT(ISNUMBER(B109)),B109&lt;&gt;INT(B109)),"Needs: valid due date",IF(OR(NOT(ISNUMBER(C109)),C109&lt;0),"Needs: nonnegative amount",IF(OR(NOT(ISNUMBER(Setup!$B$5)),NOT(ISNUMBER(Setup!$B$10))),"Needs: paycheck settings",IF(OR(B109&lt;Setup!$B$5,B109&gt;Setup!$B$11),"Outside plan dates",IF(AND(D109&lt;&gt;"",OR(NOT(ISNUMBER(D109)),COUNTIFS(Paychecks!$A$8:$A$34,D109)=0)),"Needs: valid payday override",IF(AND(ISNUMBER(D109),D109&gt;B109-Setup!$B$10),"Needs: override before deadline",IF(F109="","Unfunded before first payday","Assigned"))))))))))</f>
        <v/>
      </c>
      <c r="H109" s="44"/>
    </row>
    <row r="110" ht="22.5" customHeight="1">
      <c r="A110" s="44"/>
      <c r="B110" s="38"/>
      <c r="C110" s="39"/>
      <c r="D110" s="38"/>
      <c r="E110" s="41"/>
      <c r="F110" s="42" t="str">
        <f>IF(OR(A110="",NOT(ISNUMBER(B110)),NOT(ISNUMBER(C110)),C110&lt;0,NOT(ISNUMBER(Setup!$B$5)),NOT(ISNUMBER(Setup!$B$10)),E110="Yes",B110&lt;Setup!$B$5,B110&gt;Setup!$B$11),"",IF(ISNUMBER(D110),IF(OR(COUNTIFS(Paychecks!$A$8:$A$34,D110)=0,D110&gt;B110-Setup!$B$10),"",D110),IF(D110&lt;&gt;"","",IF(B110-Setup!$B$10&lt;Setup!$B$5,"",Setup!$B$5+14*INT((B110-Setup!$B$10-Setup!$B$5)/14)))))</f>
        <v/>
      </c>
      <c r="G110" s="43" t="str">
        <f>IF(COUNTA(A110:E110)=0,"",IF(E110="Yes","Excluded",IF(A110="","Needs: bill name",IF(OR(NOT(ISNUMBER(B110)),B110&lt;&gt;INT(B110)),"Needs: valid due date",IF(OR(NOT(ISNUMBER(C110)),C110&lt;0),"Needs: nonnegative amount",IF(OR(NOT(ISNUMBER(Setup!$B$5)),NOT(ISNUMBER(Setup!$B$10))),"Needs: paycheck settings",IF(OR(B110&lt;Setup!$B$5,B110&gt;Setup!$B$11),"Outside plan dates",IF(AND(D110&lt;&gt;"",OR(NOT(ISNUMBER(D110)),COUNTIFS(Paychecks!$A$8:$A$34,D110)=0)),"Needs: valid payday override",IF(AND(ISNUMBER(D110),D110&gt;B110-Setup!$B$10),"Needs: override before deadline",IF(F110="","Unfunded before first payday","Assigned"))))))))))</f>
        <v/>
      </c>
      <c r="H110" s="44"/>
    </row>
    <row r="111" ht="22.5" customHeight="1">
      <c r="A111" s="44"/>
      <c r="B111" s="38"/>
      <c r="C111" s="39"/>
      <c r="D111" s="38"/>
      <c r="E111" s="41"/>
      <c r="F111" s="42" t="str">
        <f>IF(OR(A111="",NOT(ISNUMBER(B111)),NOT(ISNUMBER(C111)),C111&lt;0,NOT(ISNUMBER(Setup!$B$5)),NOT(ISNUMBER(Setup!$B$10)),E111="Yes",B111&lt;Setup!$B$5,B111&gt;Setup!$B$11),"",IF(ISNUMBER(D111),IF(OR(COUNTIFS(Paychecks!$A$8:$A$34,D111)=0,D111&gt;B111-Setup!$B$10),"",D111),IF(D111&lt;&gt;"","",IF(B111-Setup!$B$10&lt;Setup!$B$5,"",Setup!$B$5+14*INT((B111-Setup!$B$10-Setup!$B$5)/14)))))</f>
        <v/>
      </c>
      <c r="G111" s="43" t="str">
        <f>IF(COUNTA(A111:E111)=0,"",IF(E111="Yes","Excluded",IF(A111="","Needs: bill name",IF(OR(NOT(ISNUMBER(B111)),B111&lt;&gt;INT(B111)),"Needs: valid due date",IF(OR(NOT(ISNUMBER(C111)),C111&lt;0),"Needs: nonnegative amount",IF(OR(NOT(ISNUMBER(Setup!$B$5)),NOT(ISNUMBER(Setup!$B$10))),"Needs: paycheck settings",IF(OR(B111&lt;Setup!$B$5,B111&gt;Setup!$B$11),"Outside plan dates",IF(AND(D111&lt;&gt;"",OR(NOT(ISNUMBER(D111)),COUNTIFS(Paychecks!$A$8:$A$34,D111)=0)),"Needs: valid payday override",IF(AND(ISNUMBER(D111),D111&gt;B111-Setup!$B$10),"Needs: override before deadline",IF(F111="","Unfunded before first payday","Assigned"))))))))))</f>
        <v/>
      </c>
      <c r="H111" s="44"/>
    </row>
    <row r="112" ht="22.5" customHeight="1">
      <c r="A112" s="44"/>
      <c r="B112" s="38"/>
      <c r="C112" s="39"/>
      <c r="D112" s="38"/>
      <c r="E112" s="41"/>
      <c r="F112" s="42" t="str">
        <f>IF(OR(A112="",NOT(ISNUMBER(B112)),NOT(ISNUMBER(C112)),C112&lt;0,NOT(ISNUMBER(Setup!$B$5)),NOT(ISNUMBER(Setup!$B$10)),E112="Yes",B112&lt;Setup!$B$5,B112&gt;Setup!$B$11),"",IF(ISNUMBER(D112),IF(OR(COUNTIFS(Paychecks!$A$8:$A$34,D112)=0,D112&gt;B112-Setup!$B$10),"",D112),IF(D112&lt;&gt;"","",IF(B112-Setup!$B$10&lt;Setup!$B$5,"",Setup!$B$5+14*INT((B112-Setup!$B$10-Setup!$B$5)/14)))))</f>
        <v/>
      </c>
      <c r="G112" s="43" t="str">
        <f>IF(COUNTA(A112:E112)=0,"",IF(E112="Yes","Excluded",IF(A112="","Needs: bill name",IF(OR(NOT(ISNUMBER(B112)),B112&lt;&gt;INT(B112)),"Needs: valid due date",IF(OR(NOT(ISNUMBER(C112)),C112&lt;0),"Needs: nonnegative amount",IF(OR(NOT(ISNUMBER(Setup!$B$5)),NOT(ISNUMBER(Setup!$B$10))),"Needs: paycheck settings",IF(OR(B112&lt;Setup!$B$5,B112&gt;Setup!$B$11),"Outside plan dates",IF(AND(D112&lt;&gt;"",OR(NOT(ISNUMBER(D112)),COUNTIFS(Paychecks!$A$8:$A$34,D112)=0)),"Needs: valid payday override",IF(AND(ISNUMBER(D112),D112&gt;B112-Setup!$B$10),"Needs: override before deadline",IF(F112="","Unfunded before first payday","Assigned"))))))))))</f>
        <v/>
      </c>
      <c r="H112" s="44"/>
    </row>
    <row r="113" ht="22.5" customHeight="1">
      <c r="A113" s="44"/>
      <c r="B113" s="38"/>
      <c r="C113" s="39"/>
      <c r="D113" s="38"/>
      <c r="E113" s="41"/>
      <c r="F113" s="42" t="str">
        <f>IF(OR(A113="",NOT(ISNUMBER(B113)),NOT(ISNUMBER(C113)),C113&lt;0,NOT(ISNUMBER(Setup!$B$5)),NOT(ISNUMBER(Setup!$B$10)),E113="Yes",B113&lt;Setup!$B$5,B113&gt;Setup!$B$11),"",IF(ISNUMBER(D113),IF(OR(COUNTIFS(Paychecks!$A$8:$A$34,D113)=0,D113&gt;B113-Setup!$B$10),"",D113),IF(D113&lt;&gt;"","",IF(B113-Setup!$B$10&lt;Setup!$B$5,"",Setup!$B$5+14*INT((B113-Setup!$B$10-Setup!$B$5)/14)))))</f>
        <v/>
      </c>
      <c r="G113" s="43" t="str">
        <f>IF(COUNTA(A113:E113)=0,"",IF(E113="Yes","Excluded",IF(A113="","Needs: bill name",IF(OR(NOT(ISNUMBER(B113)),B113&lt;&gt;INT(B113)),"Needs: valid due date",IF(OR(NOT(ISNUMBER(C113)),C113&lt;0),"Needs: nonnegative amount",IF(OR(NOT(ISNUMBER(Setup!$B$5)),NOT(ISNUMBER(Setup!$B$10))),"Needs: paycheck settings",IF(OR(B113&lt;Setup!$B$5,B113&gt;Setup!$B$11),"Outside plan dates",IF(AND(D113&lt;&gt;"",OR(NOT(ISNUMBER(D113)),COUNTIFS(Paychecks!$A$8:$A$34,D113)=0)),"Needs: valid payday override",IF(AND(ISNUMBER(D113),D113&gt;B113-Setup!$B$10),"Needs: override before deadline",IF(F113="","Unfunded before first payday","Assigned"))))))))))</f>
        <v/>
      </c>
      <c r="H113" s="44"/>
    </row>
    <row r="114" ht="22.5" customHeight="1">
      <c r="A114" s="44"/>
      <c r="B114" s="38"/>
      <c r="C114" s="39"/>
      <c r="D114" s="38"/>
      <c r="E114" s="41"/>
      <c r="F114" s="42" t="str">
        <f>IF(OR(A114="",NOT(ISNUMBER(B114)),NOT(ISNUMBER(C114)),C114&lt;0,NOT(ISNUMBER(Setup!$B$5)),NOT(ISNUMBER(Setup!$B$10)),E114="Yes",B114&lt;Setup!$B$5,B114&gt;Setup!$B$11),"",IF(ISNUMBER(D114),IF(OR(COUNTIFS(Paychecks!$A$8:$A$34,D114)=0,D114&gt;B114-Setup!$B$10),"",D114),IF(D114&lt;&gt;"","",IF(B114-Setup!$B$10&lt;Setup!$B$5,"",Setup!$B$5+14*INT((B114-Setup!$B$10-Setup!$B$5)/14)))))</f>
        <v/>
      </c>
      <c r="G114" s="43" t="str">
        <f>IF(COUNTA(A114:E114)=0,"",IF(E114="Yes","Excluded",IF(A114="","Needs: bill name",IF(OR(NOT(ISNUMBER(B114)),B114&lt;&gt;INT(B114)),"Needs: valid due date",IF(OR(NOT(ISNUMBER(C114)),C114&lt;0),"Needs: nonnegative amount",IF(OR(NOT(ISNUMBER(Setup!$B$5)),NOT(ISNUMBER(Setup!$B$10))),"Needs: paycheck settings",IF(OR(B114&lt;Setup!$B$5,B114&gt;Setup!$B$11),"Outside plan dates",IF(AND(D114&lt;&gt;"",OR(NOT(ISNUMBER(D114)),COUNTIFS(Paychecks!$A$8:$A$34,D114)=0)),"Needs: valid payday override",IF(AND(ISNUMBER(D114),D114&gt;B114-Setup!$B$10),"Needs: override before deadline",IF(F114="","Unfunded before first payday","Assigned"))))))))))</f>
        <v/>
      </c>
      <c r="H114" s="44"/>
    </row>
    <row r="115" ht="22.5" customHeight="1">
      <c r="A115" s="44"/>
      <c r="B115" s="38"/>
      <c r="C115" s="39"/>
      <c r="D115" s="38"/>
      <c r="E115" s="41"/>
      <c r="F115" s="42" t="str">
        <f>IF(OR(A115="",NOT(ISNUMBER(B115)),NOT(ISNUMBER(C115)),C115&lt;0,NOT(ISNUMBER(Setup!$B$5)),NOT(ISNUMBER(Setup!$B$10)),E115="Yes",B115&lt;Setup!$B$5,B115&gt;Setup!$B$11),"",IF(ISNUMBER(D115),IF(OR(COUNTIFS(Paychecks!$A$8:$A$34,D115)=0,D115&gt;B115-Setup!$B$10),"",D115),IF(D115&lt;&gt;"","",IF(B115-Setup!$B$10&lt;Setup!$B$5,"",Setup!$B$5+14*INT((B115-Setup!$B$10-Setup!$B$5)/14)))))</f>
        <v/>
      </c>
      <c r="G115" s="43" t="str">
        <f>IF(COUNTA(A115:E115)=0,"",IF(E115="Yes","Excluded",IF(A115="","Needs: bill name",IF(OR(NOT(ISNUMBER(B115)),B115&lt;&gt;INT(B115)),"Needs: valid due date",IF(OR(NOT(ISNUMBER(C115)),C115&lt;0),"Needs: nonnegative amount",IF(OR(NOT(ISNUMBER(Setup!$B$5)),NOT(ISNUMBER(Setup!$B$10))),"Needs: paycheck settings",IF(OR(B115&lt;Setup!$B$5,B115&gt;Setup!$B$11),"Outside plan dates",IF(AND(D115&lt;&gt;"",OR(NOT(ISNUMBER(D115)),COUNTIFS(Paychecks!$A$8:$A$34,D115)=0)),"Needs: valid payday override",IF(AND(ISNUMBER(D115),D115&gt;B115-Setup!$B$10),"Needs: override before deadline",IF(F115="","Unfunded before first payday","Assigned"))))))))))</f>
        <v/>
      </c>
      <c r="H115" s="44"/>
    </row>
    <row r="116" ht="22.5" customHeight="1">
      <c r="A116" s="44"/>
      <c r="B116" s="38"/>
      <c r="C116" s="39"/>
      <c r="D116" s="38"/>
      <c r="E116" s="41"/>
      <c r="F116" s="42" t="str">
        <f>IF(OR(A116="",NOT(ISNUMBER(B116)),NOT(ISNUMBER(C116)),C116&lt;0,NOT(ISNUMBER(Setup!$B$5)),NOT(ISNUMBER(Setup!$B$10)),E116="Yes",B116&lt;Setup!$B$5,B116&gt;Setup!$B$11),"",IF(ISNUMBER(D116),IF(OR(COUNTIFS(Paychecks!$A$8:$A$34,D116)=0,D116&gt;B116-Setup!$B$10),"",D116),IF(D116&lt;&gt;"","",IF(B116-Setup!$B$10&lt;Setup!$B$5,"",Setup!$B$5+14*INT((B116-Setup!$B$10-Setup!$B$5)/14)))))</f>
        <v/>
      </c>
      <c r="G116" s="43" t="str">
        <f>IF(COUNTA(A116:E116)=0,"",IF(E116="Yes","Excluded",IF(A116="","Needs: bill name",IF(OR(NOT(ISNUMBER(B116)),B116&lt;&gt;INT(B116)),"Needs: valid due date",IF(OR(NOT(ISNUMBER(C116)),C116&lt;0),"Needs: nonnegative amount",IF(OR(NOT(ISNUMBER(Setup!$B$5)),NOT(ISNUMBER(Setup!$B$10))),"Needs: paycheck settings",IF(OR(B116&lt;Setup!$B$5,B116&gt;Setup!$B$11),"Outside plan dates",IF(AND(D116&lt;&gt;"",OR(NOT(ISNUMBER(D116)),COUNTIFS(Paychecks!$A$8:$A$34,D116)=0)),"Needs: valid payday override",IF(AND(ISNUMBER(D116),D116&gt;B116-Setup!$B$10),"Needs: override before deadline",IF(F116="","Unfunded before first payday","Assigned"))))))))))</f>
        <v/>
      </c>
      <c r="H116" s="44"/>
    </row>
    <row r="117" ht="22.5" customHeight="1">
      <c r="A117" s="44"/>
      <c r="B117" s="38"/>
      <c r="C117" s="39"/>
      <c r="D117" s="38"/>
      <c r="E117" s="41"/>
      <c r="F117" s="42" t="str">
        <f>IF(OR(A117="",NOT(ISNUMBER(B117)),NOT(ISNUMBER(C117)),C117&lt;0,NOT(ISNUMBER(Setup!$B$5)),NOT(ISNUMBER(Setup!$B$10)),E117="Yes",B117&lt;Setup!$B$5,B117&gt;Setup!$B$11),"",IF(ISNUMBER(D117),IF(OR(COUNTIFS(Paychecks!$A$8:$A$34,D117)=0,D117&gt;B117-Setup!$B$10),"",D117),IF(D117&lt;&gt;"","",IF(B117-Setup!$B$10&lt;Setup!$B$5,"",Setup!$B$5+14*INT((B117-Setup!$B$10-Setup!$B$5)/14)))))</f>
        <v/>
      </c>
      <c r="G117" s="43" t="str">
        <f>IF(COUNTA(A117:E117)=0,"",IF(E117="Yes","Excluded",IF(A117="","Needs: bill name",IF(OR(NOT(ISNUMBER(B117)),B117&lt;&gt;INT(B117)),"Needs: valid due date",IF(OR(NOT(ISNUMBER(C117)),C117&lt;0),"Needs: nonnegative amount",IF(OR(NOT(ISNUMBER(Setup!$B$5)),NOT(ISNUMBER(Setup!$B$10))),"Needs: paycheck settings",IF(OR(B117&lt;Setup!$B$5,B117&gt;Setup!$B$11),"Outside plan dates",IF(AND(D117&lt;&gt;"",OR(NOT(ISNUMBER(D117)),COUNTIFS(Paychecks!$A$8:$A$34,D117)=0)),"Needs: valid payday override",IF(AND(ISNUMBER(D117),D117&gt;B117-Setup!$B$10),"Needs: override before deadline",IF(F117="","Unfunded before first payday","Assigned"))))))))))</f>
        <v/>
      </c>
      <c r="H117" s="44"/>
    </row>
    <row r="118" ht="22.5" customHeight="1">
      <c r="A118" s="44"/>
      <c r="B118" s="38"/>
      <c r="C118" s="39"/>
      <c r="D118" s="38"/>
      <c r="E118" s="41"/>
      <c r="F118" s="42" t="str">
        <f>IF(OR(A118="",NOT(ISNUMBER(B118)),NOT(ISNUMBER(C118)),C118&lt;0,NOT(ISNUMBER(Setup!$B$5)),NOT(ISNUMBER(Setup!$B$10)),E118="Yes",B118&lt;Setup!$B$5,B118&gt;Setup!$B$11),"",IF(ISNUMBER(D118),IF(OR(COUNTIFS(Paychecks!$A$8:$A$34,D118)=0,D118&gt;B118-Setup!$B$10),"",D118),IF(D118&lt;&gt;"","",IF(B118-Setup!$B$10&lt;Setup!$B$5,"",Setup!$B$5+14*INT((B118-Setup!$B$10-Setup!$B$5)/14)))))</f>
        <v/>
      </c>
      <c r="G118" s="43" t="str">
        <f>IF(COUNTA(A118:E118)=0,"",IF(E118="Yes","Excluded",IF(A118="","Needs: bill name",IF(OR(NOT(ISNUMBER(B118)),B118&lt;&gt;INT(B118)),"Needs: valid due date",IF(OR(NOT(ISNUMBER(C118)),C118&lt;0),"Needs: nonnegative amount",IF(OR(NOT(ISNUMBER(Setup!$B$5)),NOT(ISNUMBER(Setup!$B$10))),"Needs: paycheck settings",IF(OR(B118&lt;Setup!$B$5,B118&gt;Setup!$B$11),"Outside plan dates",IF(AND(D118&lt;&gt;"",OR(NOT(ISNUMBER(D118)),COUNTIFS(Paychecks!$A$8:$A$34,D118)=0)),"Needs: valid payday override",IF(AND(ISNUMBER(D118),D118&gt;B118-Setup!$B$10),"Needs: override before deadline",IF(F118="","Unfunded before first payday","Assigned"))))))))))</f>
        <v/>
      </c>
      <c r="H118" s="44"/>
    </row>
    <row r="119" ht="22.5" customHeight="1">
      <c r="A119" s="44"/>
      <c r="B119" s="38"/>
      <c r="C119" s="39"/>
      <c r="D119" s="38"/>
      <c r="E119" s="41"/>
      <c r="F119" s="42" t="str">
        <f>IF(OR(A119="",NOT(ISNUMBER(B119)),NOT(ISNUMBER(C119)),C119&lt;0,NOT(ISNUMBER(Setup!$B$5)),NOT(ISNUMBER(Setup!$B$10)),E119="Yes",B119&lt;Setup!$B$5,B119&gt;Setup!$B$11),"",IF(ISNUMBER(D119),IF(OR(COUNTIFS(Paychecks!$A$8:$A$34,D119)=0,D119&gt;B119-Setup!$B$10),"",D119),IF(D119&lt;&gt;"","",IF(B119-Setup!$B$10&lt;Setup!$B$5,"",Setup!$B$5+14*INT((B119-Setup!$B$10-Setup!$B$5)/14)))))</f>
        <v/>
      </c>
      <c r="G119" s="43" t="str">
        <f>IF(COUNTA(A119:E119)=0,"",IF(E119="Yes","Excluded",IF(A119="","Needs: bill name",IF(OR(NOT(ISNUMBER(B119)),B119&lt;&gt;INT(B119)),"Needs: valid due date",IF(OR(NOT(ISNUMBER(C119)),C119&lt;0),"Needs: nonnegative amount",IF(OR(NOT(ISNUMBER(Setup!$B$5)),NOT(ISNUMBER(Setup!$B$10))),"Needs: paycheck settings",IF(OR(B119&lt;Setup!$B$5,B119&gt;Setup!$B$11),"Outside plan dates",IF(AND(D119&lt;&gt;"",OR(NOT(ISNUMBER(D119)),COUNTIFS(Paychecks!$A$8:$A$34,D119)=0)),"Needs: valid payday override",IF(AND(ISNUMBER(D119),D119&gt;B119-Setup!$B$10),"Needs: override before deadline",IF(F119="","Unfunded before first payday","Assigned"))))))))))</f>
        <v/>
      </c>
      <c r="H119" s="44"/>
    </row>
    <row r="120" ht="22.5" customHeight="1">
      <c r="A120" s="44"/>
      <c r="B120" s="38"/>
      <c r="C120" s="39"/>
      <c r="D120" s="38"/>
      <c r="E120" s="41"/>
      <c r="F120" s="42" t="str">
        <f>IF(OR(A120="",NOT(ISNUMBER(B120)),NOT(ISNUMBER(C120)),C120&lt;0,NOT(ISNUMBER(Setup!$B$5)),NOT(ISNUMBER(Setup!$B$10)),E120="Yes",B120&lt;Setup!$B$5,B120&gt;Setup!$B$11),"",IF(ISNUMBER(D120),IF(OR(COUNTIFS(Paychecks!$A$8:$A$34,D120)=0,D120&gt;B120-Setup!$B$10),"",D120),IF(D120&lt;&gt;"","",IF(B120-Setup!$B$10&lt;Setup!$B$5,"",Setup!$B$5+14*INT((B120-Setup!$B$10-Setup!$B$5)/14)))))</f>
        <v/>
      </c>
      <c r="G120" s="43" t="str">
        <f>IF(COUNTA(A120:E120)=0,"",IF(E120="Yes","Excluded",IF(A120="","Needs: bill name",IF(OR(NOT(ISNUMBER(B120)),B120&lt;&gt;INT(B120)),"Needs: valid due date",IF(OR(NOT(ISNUMBER(C120)),C120&lt;0),"Needs: nonnegative amount",IF(OR(NOT(ISNUMBER(Setup!$B$5)),NOT(ISNUMBER(Setup!$B$10))),"Needs: paycheck settings",IF(OR(B120&lt;Setup!$B$5,B120&gt;Setup!$B$11),"Outside plan dates",IF(AND(D120&lt;&gt;"",OR(NOT(ISNUMBER(D120)),COUNTIFS(Paychecks!$A$8:$A$34,D120)=0)),"Needs: valid payday override",IF(AND(ISNUMBER(D120),D120&gt;B120-Setup!$B$10),"Needs: override before deadline",IF(F120="","Unfunded before first payday","Assigned"))))))))))</f>
        <v/>
      </c>
      <c r="H120" s="44"/>
    </row>
    <row r="121" ht="22.5" customHeight="1">
      <c r="A121" s="44"/>
      <c r="B121" s="38"/>
      <c r="C121" s="39"/>
      <c r="D121" s="38"/>
      <c r="E121" s="41"/>
      <c r="F121" s="42" t="str">
        <f>IF(OR(A121="",NOT(ISNUMBER(B121)),NOT(ISNUMBER(C121)),C121&lt;0,NOT(ISNUMBER(Setup!$B$5)),NOT(ISNUMBER(Setup!$B$10)),E121="Yes",B121&lt;Setup!$B$5,B121&gt;Setup!$B$11),"",IF(ISNUMBER(D121),IF(OR(COUNTIFS(Paychecks!$A$8:$A$34,D121)=0,D121&gt;B121-Setup!$B$10),"",D121),IF(D121&lt;&gt;"","",IF(B121-Setup!$B$10&lt;Setup!$B$5,"",Setup!$B$5+14*INT((B121-Setup!$B$10-Setup!$B$5)/14)))))</f>
        <v/>
      </c>
      <c r="G121" s="43" t="str">
        <f>IF(COUNTA(A121:E121)=0,"",IF(E121="Yes","Excluded",IF(A121="","Needs: bill name",IF(OR(NOT(ISNUMBER(B121)),B121&lt;&gt;INT(B121)),"Needs: valid due date",IF(OR(NOT(ISNUMBER(C121)),C121&lt;0),"Needs: nonnegative amount",IF(OR(NOT(ISNUMBER(Setup!$B$5)),NOT(ISNUMBER(Setup!$B$10))),"Needs: paycheck settings",IF(OR(B121&lt;Setup!$B$5,B121&gt;Setup!$B$11),"Outside plan dates",IF(AND(D121&lt;&gt;"",OR(NOT(ISNUMBER(D121)),COUNTIFS(Paychecks!$A$8:$A$34,D121)=0)),"Needs: valid payday override",IF(AND(ISNUMBER(D121),D121&gt;B121-Setup!$B$10),"Needs: override before deadline",IF(F121="","Unfunded before first payday","Assigned"))))))))))</f>
        <v/>
      </c>
      <c r="H121" s="44"/>
    </row>
    <row r="122" ht="22.5" customHeight="1">
      <c r="A122" s="44"/>
      <c r="B122" s="38"/>
      <c r="C122" s="39"/>
      <c r="D122" s="38"/>
      <c r="E122" s="41"/>
      <c r="F122" s="42" t="str">
        <f>IF(OR(A122="",NOT(ISNUMBER(B122)),NOT(ISNUMBER(C122)),C122&lt;0,NOT(ISNUMBER(Setup!$B$5)),NOT(ISNUMBER(Setup!$B$10)),E122="Yes",B122&lt;Setup!$B$5,B122&gt;Setup!$B$11),"",IF(ISNUMBER(D122),IF(OR(COUNTIFS(Paychecks!$A$8:$A$34,D122)=0,D122&gt;B122-Setup!$B$10),"",D122),IF(D122&lt;&gt;"","",IF(B122-Setup!$B$10&lt;Setup!$B$5,"",Setup!$B$5+14*INT((B122-Setup!$B$10-Setup!$B$5)/14)))))</f>
        <v/>
      </c>
      <c r="G122" s="43" t="str">
        <f>IF(COUNTA(A122:E122)=0,"",IF(E122="Yes","Excluded",IF(A122="","Needs: bill name",IF(OR(NOT(ISNUMBER(B122)),B122&lt;&gt;INT(B122)),"Needs: valid due date",IF(OR(NOT(ISNUMBER(C122)),C122&lt;0),"Needs: nonnegative amount",IF(OR(NOT(ISNUMBER(Setup!$B$5)),NOT(ISNUMBER(Setup!$B$10))),"Needs: paycheck settings",IF(OR(B122&lt;Setup!$B$5,B122&gt;Setup!$B$11),"Outside plan dates",IF(AND(D122&lt;&gt;"",OR(NOT(ISNUMBER(D122)),COUNTIFS(Paychecks!$A$8:$A$34,D122)=0)),"Needs: valid payday override",IF(AND(ISNUMBER(D122),D122&gt;B122-Setup!$B$10),"Needs: override before deadline",IF(F122="","Unfunded before first payday","Assigned"))))))))))</f>
        <v/>
      </c>
      <c r="H122" s="44"/>
    </row>
    <row r="123" ht="22.5" customHeight="1">
      <c r="A123" s="44"/>
      <c r="B123" s="38"/>
      <c r="C123" s="39"/>
      <c r="D123" s="38"/>
      <c r="E123" s="41"/>
      <c r="F123" s="42" t="str">
        <f>IF(OR(A123="",NOT(ISNUMBER(B123)),NOT(ISNUMBER(C123)),C123&lt;0,NOT(ISNUMBER(Setup!$B$5)),NOT(ISNUMBER(Setup!$B$10)),E123="Yes",B123&lt;Setup!$B$5,B123&gt;Setup!$B$11),"",IF(ISNUMBER(D123),IF(OR(COUNTIFS(Paychecks!$A$8:$A$34,D123)=0,D123&gt;B123-Setup!$B$10),"",D123),IF(D123&lt;&gt;"","",IF(B123-Setup!$B$10&lt;Setup!$B$5,"",Setup!$B$5+14*INT((B123-Setup!$B$10-Setup!$B$5)/14)))))</f>
        <v/>
      </c>
      <c r="G123" s="43" t="str">
        <f>IF(COUNTA(A123:E123)=0,"",IF(E123="Yes","Excluded",IF(A123="","Needs: bill name",IF(OR(NOT(ISNUMBER(B123)),B123&lt;&gt;INT(B123)),"Needs: valid due date",IF(OR(NOT(ISNUMBER(C123)),C123&lt;0),"Needs: nonnegative amount",IF(OR(NOT(ISNUMBER(Setup!$B$5)),NOT(ISNUMBER(Setup!$B$10))),"Needs: paycheck settings",IF(OR(B123&lt;Setup!$B$5,B123&gt;Setup!$B$11),"Outside plan dates",IF(AND(D123&lt;&gt;"",OR(NOT(ISNUMBER(D123)),COUNTIFS(Paychecks!$A$8:$A$34,D123)=0)),"Needs: valid payday override",IF(AND(ISNUMBER(D123),D123&gt;B123-Setup!$B$10),"Needs: override before deadline",IF(F123="","Unfunded before first payday","Assigned"))))))))))</f>
        <v/>
      </c>
      <c r="H123" s="44"/>
    </row>
    <row r="124" ht="22.5" customHeight="1">
      <c r="A124" s="44"/>
      <c r="B124" s="38"/>
      <c r="C124" s="39"/>
      <c r="D124" s="38"/>
      <c r="E124" s="41"/>
      <c r="F124" s="42" t="str">
        <f>IF(OR(A124="",NOT(ISNUMBER(B124)),NOT(ISNUMBER(C124)),C124&lt;0,NOT(ISNUMBER(Setup!$B$5)),NOT(ISNUMBER(Setup!$B$10)),E124="Yes",B124&lt;Setup!$B$5,B124&gt;Setup!$B$11),"",IF(ISNUMBER(D124),IF(OR(COUNTIFS(Paychecks!$A$8:$A$34,D124)=0,D124&gt;B124-Setup!$B$10),"",D124),IF(D124&lt;&gt;"","",IF(B124-Setup!$B$10&lt;Setup!$B$5,"",Setup!$B$5+14*INT((B124-Setup!$B$10-Setup!$B$5)/14)))))</f>
        <v/>
      </c>
      <c r="G124" s="43" t="str">
        <f>IF(COUNTA(A124:E124)=0,"",IF(E124="Yes","Excluded",IF(A124="","Needs: bill name",IF(OR(NOT(ISNUMBER(B124)),B124&lt;&gt;INT(B124)),"Needs: valid due date",IF(OR(NOT(ISNUMBER(C124)),C124&lt;0),"Needs: nonnegative amount",IF(OR(NOT(ISNUMBER(Setup!$B$5)),NOT(ISNUMBER(Setup!$B$10))),"Needs: paycheck settings",IF(OR(B124&lt;Setup!$B$5,B124&gt;Setup!$B$11),"Outside plan dates",IF(AND(D124&lt;&gt;"",OR(NOT(ISNUMBER(D124)),COUNTIFS(Paychecks!$A$8:$A$34,D124)=0)),"Needs: valid payday override",IF(AND(ISNUMBER(D124),D124&gt;B124-Setup!$B$10),"Needs: override before deadline",IF(F124="","Unfunded before first payday","Assigned"))))))))))</f>
        <v/>
      </c>
      <c r="H124" s="44"/>
    </row>
    <row r="125" ht="22.5" customHeight="1">
      <c r="A125" s="44"/>
      <c r="B125" s="38"/>
      <c r="C125" s="39"/>
      <c r="D125" s="38"/>
      <c r="E125" s="41"/>
      <c r="F125" s="42" t="str">
        <f>IF(OR(A125="",NOT(ISNUMBER(B125)),NOT(ISNUMBER(C125)),C125&lt;0,NOT(ISNUMBER(Setup!$B$5)),NOT(ISNUMBER(Setup!$B$10)),E125="Yes",B125&lt;Setup!$B$5,B125&gt;Setup!$B$11),"",IF(ISNUMBER(D125),IF(OR(COUNTIFS(Paychecks!$A$8:$A$34,D125)=0,D125&gt;B125-Setup!$B$10),"",D125),IF(D125&lt;&gt;"","",IF(B125-Setup!$B$10&lt;Setup!$B$5,"",Setup!$B$5+14*INT((B125-Setup!$B$10-Setup!$B$5)/14)))))</f>
        <v/>
      </c>
      <c r="G125" s="43" t="str">
        <f>IF(COUNTA(A125:E125)=0,"",IF(E125="Yes","Excluded",IF(A125="","Needs: bill name",IF(OR(NOT(ISNUMBER(B125)),B125&lt;&gt;INT(B125)),"Needs: valid due date",IF(OR(NOT(ISNUMBER(C125)),C125&lt;0),"Needs: nonnegative amount",IF(OR(NOT(ISNUMBER(Setup!$B$5)),NOT(ISNUMBER(Setup!$B$10))),"Needs: paycheck settings",IF(OR(B125&lt;Setup!$B$5,B125&gt;Setup!$B$11),"Outside plan dates",IF(AND(D125&lt;&gt;"",OR(NOT(ISNUMBER(D125)),COUNTIFS(Paychecks!$A$8:$A$34,D125)=0)),"Needs: valid payday override",IF(AND(ISNUMBER(D125),D125&gt;B125-Setup!$B$10),"Needs: override before deadline",IF(F125="","Unfunded before first payday","Assigned"))))))))))</f>
        <v/>
      </c>
      <c r="H125" s="44"/>
    </row>
    <row r="126" ht="22.5" customHeight="1">
      <c r="A126" s="44"/>
      <c r="B126" s="38"/>
      <c r="C126" s="39"/>
      <c r="D126" s="38"/>
      <c r="E126" s="41"/>
      <c r="F126" s="42" t="str">
        <f>IF(OR(A126="",NOT(ISNUMBER(B126)),NOT(ISNUMBER(C126)),C126&lt;0,NOT(ISNUMBER(Setup!$B$5)),NOT(ISNUMBER(Setup!$B$10)),E126="Yes",B126&lt;Setup!$B$5,B126&gt;Setup!$B$11),"",IF(ISNUMBER(D126),IF(OR(COUNTIFS(Paychecks!$A$8:$A$34,D126)=0,D126&gt;B126-Setup!$B$10),"",D126),IF(D126&lt;&gt;"","",IF(B126-Setup!$B$10&lt;Setup!$B$5,"",Setup!$B$5+14*INT((B126-Setup!$B$10-Setup!$B$5)/14)))))</f>
        <v/>
      </c>
      <c r="G126" s="43" t="str">
        <f>IF(COUNTA(A126:E126)=0,"",IF(E126="Yes","Excluded",IF(A126="","Needs: bill name",IF(OR(NOT(ISNUMBER(B126)),B126&lt;&gt;INT(B126)),"Needs: valid due date",IF(OR(NOT(ISNUMBER(C126)),C126&lt;0),"Needs: nonnegative amount",IF(OR(NOT(ISNUMBER(Setup!$B$5)),NOT(ISNUMBER(Setup!$B$10))),"Needs: paycheck settings",IF(OR(B126&lt;Setup!$B$5,B126&gt;Setup!$B$11),"Outside plan dates",IF(AND(D126&lt;&gt;"",OR(NOT(ISNUMBER(D126)),COUNTIFS(Paychecks!$A$8:$A$34,D126)=0)),"Needs: valid payday override",IF(AND(ISNUMBER(D126),D126&gt;B126-Setup!$B$10),"Needs: override before deadline",IF(F126="","Unfunded before first payday","Assigned"))))))))))</f>
        <v/>
      </c>
      <c r="H126" s="44"/>
    </row>
    <row r="127" ht="22.5" customHeight="1">
      <c r="A127" s="44"/>
      <c r="B127" s="38"/>
      <c r="C127" s="39"/>
      <c r="D127" s="38"/>
      <c r="E127" s="41"/>
      <c r="F127" s="42" t="str">
        <f>IF(OR(A127="",NOT(ISNUMBER(B127)),NOT(ISNUMBER(C127)),C127&lt;0,NOT(ISNUMBER(Setup!$B$5)),NOT(ISNUMBER(Setup!$B$10)),E127="Yes",B127&lt;Setup!$B$5,B127&gt;Setup!$B$11),"",IF(ISNUMBER(D127),IF(OR(COUNTIFS(Paychecks!$A$8:$A$34,D127)=0,D127&gt;B127-Setup!$B$10),"",D127),IF(D127&lt;&gt;"","",IF(B127-Setup!$B$10&lt;Setup!$B$5,"",Setup!$B$5+14*INT((B127-Setup!$B$10-Setup!$B$5)/14)))))</f>
        <v/>
      </c>
      <c r="G127" s="43" t="str">
        <f>IF(COUNTA(A127:E127)=0,"",IF(E127="Yes","Excluded",IF(A127="","Needs: bill name",IF(OR(NOT(ISNUMBER(B127)),B127&lt;&gt;INT(B127)),"Needs: valid due date",IF(OR(NOT(ISNUMBER(C127)),C127&lt;0),"Needs: nonnegative amount",IF(OR(NOT(ISNUMBER(Setup!$B$5)),NOT(ISNUMBER(Setup!$B$10))),"Needs: paycheck settings",IF(OR(B127&lt;Setup!$B$5,B127&gt;Setup!$B$11),"Outside plan dates",IF(AND(D127&lt;&gt;"",OR(NOT(ISNUMBER(D127)),COUNTIFS(Paychecks!$A$8:$A$34,D127)=0)),"Needs: valid payday override",IF(AND(ISNUMBER(D127),D127&gt;B127-Setup!$B$10),"Needs: override before deadline",IF(F127="","Unfunded before first payday","Assigned"))))))))))</f>
        <v/>
      </c>
      <c r="H127" s="44"/>
    </row>
    <row r="128" ht="22.5" customHeight="1">
      <c r="A128" s="44"/>
      <c r="B128" s="38"/>
      <c r="C128" s="39"/>
      <c r="D128" s="38"/>
      <c r="E128" s="41"/>
      <c r="F128" s="42" t="str">
        <f>IF(OR(A128="",NOT(ISNUMBER(B128)),NOT(ISNUMBER(C128)),C128&lt;0,NOT(ISNUMBER(Setup!$B$5)),NOT(ISNUMBER(Setup!$B$10)),E128="Yes",B128&lt;Setup!$B$5,B128&gt;Setup!$B$11),"",IF(ISNUMBER(D128),IF(OR(COUNTIFS(Paychecks!$A$8:$A$34,D128)=0,D128&gt;B128-Setup!$B$10),"",D128),IF(D128&lt;&gt;"","",IF(B128-Setup!$B$10&lt;Setup!$B$5,"",Setup!$B$5+14*INT((B128-Setup!$B$10-Setup!$B$5)/14)))))</f>
        <v/>
      </c>
      <c r="G128" s="43" t="str">
        <f>IF(COUNTA(A128:E128)=0,"",IF(E128="Yes","Excluded",IF(A128="","Needs: bill name",IF(OR(NOT(ISNUMBER(B128)),B128&lt;&gt;INT(B128)),"Needs: valid due date",IF(OR(NOT(ISNUMBER(C128)),C128&lt;0),"Needs: nonnegative amount",IF(OR(NOT(ISNUMBER(Setup!$B$5)),NOT(ISNUMBER(Setup!$B$10))),"Needs: paycheck settings",IF(OR(B128&lt;Setup!$B$5,B128&gt;Setup!$B$11),"Outside plan dates",IF(AND(D128&lt;&gt;"",OR(NOT(ISNUMBER(D128)),COUNTIFS(Paychecks!$A$8:$A$34,D128)=0)),"Needs: valid payday override",IF(AND(ISNUMBER(D128),D128&gt;B128-Setup!$B$10),"Needs: override before deadline",IF(F128="","Unfunded before first payday","Assigned"))))))))))</f>
        <v/>
      </c>
      <c r="H128" s="44"/>
    </row>
    <row r="129" ht="22.5" customHeight="1">
      <c r="A129" s="44"/>
      <c r="B129" s="38"/>
      <c r="C129" s="39"/>
      <c r="D129" s="38"/>
      <c r="E129" s="41"/>
      <c r="F129" s="42" t="str">
        <f>IF(OR(A129="",NOT(ISNUMBER(B129)),NOT(ISNUMBER(C129)),C129&lt;0,NOT(ISNUMBER(Setup!$B$5)),NOT(ISNUMBER(Setup!$B$10)),E129="Yes",B129&lt;Setup!$B$5,B129&gt;Setup!$B$11),"",IF(ISNUMBER(D129),IF(OR(COUNTIFS(Paychecks!$A$8:$A$34,D129)=0,D129&gt;B129-Setup!$B$10),"",D129),IF(D129&lt;&gt;"","",IF(B129-Setup!$B$10&lt;Setup!$B$5,"",Setup!$B$5+14*INT((B129-Setup!$B$10-Setup!$B$5)/14)))))</f>
        <v/>
      </c>
      <c r="G129" s="43" t="str">
        <f>IF(COUNTA(A129:E129)=0,"",IF(E129="Yes","Excluded",IF(A129="","Needs: bill name",IF(OR(NOT(ISNUMBER(B129)),B129&lt;&gt;INT(B129)),"Needs: valid due date",IF(OR(NOT(ISNUMBER(C129)),C129&lt;0),"Needs: nonnegative amount",IF(OR(NOT(ISNUMBER(Setup!$B$5)),NOT(ISNUMBER(Setup!$B$10))),"Needs: paycheck settings",IF(OR(B129&lt;Setup!$B$5,B129&gt;Setup!$B$11),"Outside plan dates",IF(AND(D129&lt;&gt;"",OR(NOT(ISNUMBER(D129)),COUNTIFS(Paychecks!$A$8:$A$34,D129)=0)),"Needs: valid payday override",IF(AND(ISNUMBER(D129),D129&gt;B129-Setup!$B$10),"Needs: override before deadline",IF(F129="","Unfunded before first payday","Assigned"))))))))))</f>
        <v/>
      </c>
      <c r="H129" s="44"/>
    </row>
    <row r="130" ht="22.5" customHeight="1">
      <c r="A130" s="44"/>
      <c r="B130" s="38"/>
      <c r="C130" s="39"/>
      <c r="D130" s="38"/>
      <c r="E130" s="41"/>
      <c r="F130" s="42" t="str">
        <f>IF(OR(A130="",NOT(ISNUMBER(B130)),NOT(ISNUMBER(C130)),C130&lt;0,NOT(ISNUMBER(Setup!$B$5)),NOT(ISNUMBER(Setup!$B$10)),E130="Yes",B130&lt;Setup!$B$5,B130&gt;Setup!$B$11),"",IF(ISNUMBER(D130),IF(OR(COUNTIFS(Paychecks!$A$8:$A$34,D130)=0,D130&gt;B130-Setup!$B$10),"",D130),IF(D130&lt;&gt;"","",IF(B130-Setup!$B$10&lt;Setup!$B$5,"",Setup!$B$5+14*INT((B130-Setup!$B$10-Setup!$B$5)/14)))))</f>
        <v/>
      </c>
      <c r="G130" s="43" t="str">
        <f>IF(COUNTA(A130:E130)=0,"",IF(E130="Yes","Excluded",IF(A130="","Needs: bill name",IF(OR(NOT(ISNUMBER(B130)),B130&lt;&gt;INT(B130)),"Needs: valid due date",IF(OR(NOT(ISNUMBER(C130)),C130&lt;0),"Needs: nonnegative amount",IF(OR(NOT(ISNUMBER(Setup!$B$5)),NOT(ISNUMBER(Setup!$B$10))),"Needs: paycheck settings",IF(OR(B130&lt;Setup!$B$5,B130&gt;Setup!$B$11),"Outside plan dates",IF(AND(D130&lt;&gt;"",OR(NOT(ISNUMBER(D130)),COUNTIFS(Paychecks!$A$8:$A$34,D130)=0)),"Needs: valid payday override",IF(AND(ISNUMBER(D130),D130&gt;B130-Setup!$B$10),"Needs: override before deadline",IF(F130="","Unfunded before first payday","Assigned"))))))))))</f>
        <v/>
      </c>
      <c r="H130" s="44"/>
    </row>
    <row r="131" ht="22.5" customHeight="1">
      <c r="A131" s="44"/>
      <c r="B131" s="38"/>
      <c r="C131" s="39"/>
      <c r="D131" s="38"/>
      <c r="E131" s="41"/>
      <c r="F131" s="42" t="str">
        <f>IF(OR(A131="",NOT(ISNUMBER(B131)),NOT(ISNUMBER(C131)),C131&lt;0,NOT(ISNUMBER(Setup!$B$5)),NOT(ISNUMBER(Setup!$B$10)),E131="Yes",B131&lt;Setup!$B$5,B131&gt;Setup!$B$11),"",IF(ISNUMBER(D131),IF(OR(COUNTIFS(Paychecks!$A$8:$A$34,D131)=0,D131&gt;B131-Setup!$B$10),"",D131),IF(D131&lt;&gt;"","",IF(B131-Setup!$B$10&lt;Setup!$B$5,"",Setup!$B$5+14*INT((B131-Setup!$B$10-Setup!$B$5)/14)))))</f>
        <v/>
      </c>
      <c r="G131" s="43" t="str">
        <f>IF(COUNTA(A131:E131)=0,"",IF(E131="Yes","Excluded",IF(A131="","Needs: bill name",IF(OR(NOT(ISNUMBER(B131)),B131&lt;&gt;INT(B131)),"Needs: valid due date",IF(OR(NOT(ISNUMBER(C131)),C131&lt;0),"Needs: nonnegative amount",IF(OR(NOT(ISNUMBER(Setup!$B$5)),NOT(ISNUMBER(Setup!$B$10))),"Needs: paycheck settings",IF(OR(B131&lt;Setup!$B$5,B131&gt;Setup!$B$11),"Outside plan dates",IF(AND(D131&lt;&gt;"",OR(NOT(ISNUMBER(D131)),COUNTIFS(Paychecks!$A$8:$A$34,D131)=0)),"Needs: valid payday override",IF(AND(ISNUMBER(D131),D131&gt;B131-Setup!$B$10),"Needs: override before deadline",IF(F131="","Unfunded before first payday","Assigned"))))))))))</f>
        <v/>
      </c>
      <c r="H131" s="44"/>
    </row>
    <row r="132" ht="22.5" customHeight="1">
      <c r="A132" s="44"/>
      <c r="B132" s="38"/>
      <c r="C132" s="39"/>
      <c r="D132" s="38"/>
      <c r="E132" s="41"/>
      <c r="F132" s="42" t="str">
        <f>IF(OR(A132="",NOT(ISNUMBER(B132)),NOT(ISNUMBER(C132)),C132&lt;0,NOT(ISNUMBER(Setup!$B$5)),NOT(ISNUMBER(Setup!$B$10)),E132="Yes",B132&lt;Setup!$B$5,B132&gt;Setup!$B$11),"",IF(ISNUMBER(D132),IF(OR(COUNTIFS(Paychecks!$A$8:$A$34,D132)=0,D132&gt;B132-Setup!$B$10),"",D132),IF(D132&lt;&gt;"","",IF(B132-Setup!$B$10&lt;Setup!$B$5,"",Setup!$B$5+14*INT((B132-Setup!$B$10-Setup!$B$5)/14)))))</f>
        <v/>
      </c>
      <c r="G132" s="43" t="str">
        <f>IF(COUNTA(A132:E132)=0,"",IF(E132="Yes","Excluded",IF(A132="","Needs: bill name",IF(OR(NOT(ISNUMBER(B132)),B132&lt;&gt;INT(B132)),"Needs: valid due date",IF(OR(NOT(ISNUMBER(C132)),C132&lt;0),"Needs: nonnegative amount",IF(OR(NOT(ISNUMBER(Setup!$B$5)),NOT(ISNUMBER(Setup!$B$10))),"Needs: paycheck settings",IF(OR(B132&lt;Setup!$B$5,B132&gt;Setup!$B$11),"Outside plan dates",IF(AND(D132&lt;&gt;"",OR(NOT(ISNUMBER(D132)),COUNTIFS(Paychecks!$A$8:$A$34,D132)=0)),"Needs: valid payday override",IF(AND(ISNUMBER(D132),D132&gt;B132-Setup!$B$10),"Needs: override before deadline",IF(F132="","Unfunded before first payday","Assigned"))))))))))</f>
        <v/>
      </c>
      <c r="H132" s="44"/>
    </row>
    <row r="133" ht="22.5" customHeight="1">
      <c r="A133" s="44"/>
      <c r="B133" s="38"/>
      <c r="C133" s="39"/>
      <c r="D133" s="38"/>
      <c r="E133" s="41"/>
      <c r="F133" s="42" t="str">
        <f>IF(OR(A133="",NOT(ISNUMBER(B133)),NOT(ISNUMBER(C133)),C133&lt;0,NOT(ISNUMBER(Setup!$B$5)),NOT(ISNUMBER(Setup!$B$10)),E133="Yes",B133&lt;Setup!$B$5,B133&gt;Setup!$B$11),"",IF(ISNUMBER(D133),IF(OR(COUNTIFS(Paychecks!$A$8:$A$34,D133)=0,D133&gt;B133-Setup!$B$10),"",D133),IF(D133&lt;&gt;"","",IF(B133-Setup!$B$10&lt;Setup!$B$5,"",Setup!$B$5+14*INT((B133-Setup!$B$10-Setup!$B$5)/14)))))</f>
        <v/>
      </c>
      <c r="G133" s="43" t="str">
        <f>IF(COUNTA(A133:E133)=0,"",IF(E133="Yes","Excluded",IF(A133="","Needs: bill name",IF(OR(NOT(ISNUMBER(B133)),B133&lt;&gt;INT(B133)),"Needs: valid due date",IF(OR(NOT(ISNUMBER(C133)),C133&lt;0),"Needs: nonnegative amount",IF(OR(NOT(ISNUMBER(Setup!$B$5)),NOT(ISNUMBER(Setup!$B$10))),"Needs: paycheck settings",IF(OR(B133&lt;Setup!$B$5,B133&gt;Setup!$B$11),"Outside plan dates",IF(AND(D133&lt;&gt;"",OR(NOT(ISNUMBER(D133)),COUNTIFS(Paychecks!$A$8:$A$34,D133)=0)),"Needs: valid payday override",IF(AND(ISNUMBER(D133),D133&gt;B133-Setup!$B$10),"Needs: override before deadline",IF(F133="","Unfunded before first payday","Assigned"))))))))))</f>
        <v/>
      </c>
      <c r="H133" s="44"/>
    </row>
    <row r="134" ht="22.5" customHeight="1">
      <c r="A134" s="44"/>
      <c r="B134" s="38"/>
      <c r="C134" s="39"/>
      <c r="D134" s="38"/>
      <c r="E134" s="41"/>
      <c r="F134" s="42" t="str">
        <f>IF(OR(A134="",NOT(ISNUMBER(B134)),NOT(ISNUMBER(C134)),C134&lt;0,NOT(ISNUMBER(Setup!$B$5)),NOT(ISNUMBER(Setup!$B$10)),E134="Yes",B134&lt;Setup!$B$5,B134&gt;Setup!$B$11),"",IF(ISNUMBER(D134),IF(OR(COUNTIFS(Paychecks!$A$8:$A$34,D134)=0,D134&gt;B134-Setup!$B$10),"",D134),IF(D134&lt;&gt;"","",IF(B134-Setup!$B$10&lt;Setup!$B$5,"",Setup!$B$5+14*INT((B134-Setup!$B$10-Setup!$B$5)/14)))))</f>
        <v/>
      </c>
      <c r="G134" s="43" t="str">
        <f>IF(COUNTA(A134:E134)=0,"",IF(E134="Yes","Excluded",IF(A134="","Needs: bill name",IF(OR(NOT(ISNUMBER(B134)),B134&lt;&gt;INT(B134)),"Needs: valid due date",IF(OR(NOT(ISNUMBER(C134)),C134&lt;0),"Needs: nonnegative amount",IF(OR(NOT(ISNUMBER(Setup!$B$5)),NOT(ISNUMBER(Setup!$B$10))),"Needs: paycheck settings",IF(OR(B134&lt;Setup!$B$5,B134&gt;Setup!$B$11),"Outside plan dates",IF(AND(D134&lt;&gt;"",OR(NOT(ISNUMBER(D134)),COUNTIFS(Paychecks!$A$8:$A$34,D134)=0)),"Needs: valid payday override",IF(AND(ISNUMBER(D134),D134&gt;B134-Setup!$B$10),"Needs: override before deadline",IF(F134="","Unfunded before first payday","Assigned"))))))))))</f>
        <v/>
      </c>
      <c r="H134" s="44"/>
    </row>
    <row r="135" ht="22.5" customHeight="1">
      <c r="A135" s="44"/>
      <c r="B135" s="38"/>
      <c r="C135" s="39"/>
      <c r="D135" s="38"/>
      <c r="E135" s="41"/>
      <c r="F135" s="42" t="str">
        <f>IF(OR(A135="",NOT(ISNUMBER(B135)),NOT(ISNUMBER(C135)),C135&lt;0,NOT(ISNUMBER(Setup!$B$5)),NOT(ISNUMBER(Setup!$B$10)),E135="Yes",B135&lt;Setup!$B$5,B135&gt;Setup!$B$11),"",IF(ISNUMBER(D135),IF(OR(COUNTIFS(Paychecks!$A$8:$A$34,D135)=0,D135&gt;B135-Setup!$B$10),"",D135),IF(D135&lt;&gt;"","",IF(B135-Setup!$B$10&lt;Setup!$B$5,"",Setup!$B$5+14*INT((B135-Setup!$B$10-Setup!$B$5)/14)))))</f>
        <v/>
      </c>
      <c r="G135" s="43" t="str">
        <f>IF(COUNTA(A135:E135)=0,"",IF(E135="Yes","Excluded",IF(A135="","Needs: bill name",IF(OR(NOT(ISNUMBER(B135)),B135&lt;&gt;INT(B135)),"Needs: valid due date",IF(OR(NOT(ISNUMBER(C135)),C135&lt;0),"Needs: nonnegative amount",IF(OR(NOT(ISNUMBER(Setup!$B$5)),NOT(ISNUMBER(Setup!$B$10))),"Needs: paycheck settings",IF(OR(B135&lt;Setup!$B$5,B135&gt;Setup!$B$11),"Outside plan dates",IF(AND(D135&lt;&gt;"",OR(NOT(ISNUMBER(D135)),COUNTIFS(Paychecks!$A$8:$A$34,D135)=0)),"Needs: valid payday override",IF(AND(ISNUMBER(D135),D135&gt;B135-Setup!$B$10),"Needs: override before deadline",IF(F135="","Unfunded before first payday","Assigned"))))))))))</f>
        <v/>
      </c>
      <c r="H135" s="44"/>
    </row>
    <row r="136" ht="22.5" customHeight="1">
      <c r="A136" s="44"/>
      <c r="B136" s="38"/>
      <c r="C136" s="39"/>
      <c r="D136" s="38"/>
      <c r="E136" s="41"/>
      <c r="F136" s="42" t="str">
        <f>IF(OR(A136="",NOT(ISNUMBER(B136)),NOT(ISNUMBER(C136)),C136&lt;0,NOT(ISNUMBER(Setup!$B$5)),NOT(ISNUMBER(Setup!$B$10)),E136="Yes",B136&lt;Setup!$B$5,B136&gt;Setup!$B$11),"",IF(ISNUMBER(D136),IF(OR(COUNTIFS(Paychecks!$A$8:$A$34,D136)=0,D136&gt;B136-Setup!$B$10),"",D136),IF(D136&lt;&gt;"","",IF(B136-Setup!$B$10&lt;Setup!$B$5,"",Setup!$B$5+14*INT((B136-Setup!$B$10-Setup!$B$5)/14)))))</f>
        <v/>
      </c>
      <c r="G136" s="43" t="str">
        <f>IF(COUNTA(A136:E136)=0,"",IF(E136="Yes","Excluded",IF(A136="","Needs: bill name",IF(OR(NOT(ISNUMBER(B136)),B136&lt;&gt;INT(B136)),"Needs: valid due date",IF(OR(NOT(ISNUMBER(C136)),C136&lt;0),"Needs: nonnegative amount",IF(OR(NOT(ISNUMBER(Setup!$B$5)),NOT(ISNUMBER(Setup!$B$10))),"Needs: paycheck settings",IF(OR(B136&lt;Setup!$B$5,B136&gt;Setup!$B$11),"Outside plan dates",IF(AND(D136&lt;&gt;"",OR(NOT(ISNUMBER(D136)),COUNTIFS(Paychecks!$A$8:$A$34,D136)=0)),"Needs: valid payday override",IF(AND(ISNUMBER(D136),D136&gt;B136-Setup!$B$10),"Needs: override before deadline",IF(F136="","Unfunded before first payday","Assigned"))))))))))</f>
        <v/>
      </c>
      <c r="H136" s="44"/>
    </row>
    <row r="137" ht="22.5" customHeight="1">
      <c r="A137" s="44"/>
      <c r="B137" s="38"/>
      <c r="C137" s="39"/>
      <c r="D137" s="38"/>
      <c r="E137" s="41"/>
      <c r="F137" s="42" t="str">
        <f>IF(OR(A137="",NOT(ISNUMBER(B137)),NOT(ISNUMBER(C137)),C137&lt;0,NOT(ISNUMBER(Setup!$B$5)),NOT(ISNUMBER(Setup!$B$10)),E137="Yes",B137&lt;Setup!$B$5,B137&gt;Setup!$B$11),"",IF(ISNUMBER(D137),IF(OR(COUNTIFS(Paychecks!$A$8:$A$34,D137)=0,D137&gt;B137-Setup!$B$10),"",D137),IF(D137&lt;&gt;"","",IF(B137-Setup!$B$10&lt;Setup!$B$5,"",Setup!$B$5+14*INT((B137-Setup!$B$10-Setup!$B$5)/14)))))</f>
        <v/>
      </c>
      <c r="G137" s="43" t="str">
        <f>IF(COUNTA(A137:E137)=0,"",IF(E137="Yes","Excluded",IF(A137="","Needs: bill name",IF(OR(NOT(ISNUMBER(B137)),B137&lt;&gt;INT(B137)),"Needs: valid due date",IF(OR(NOT(ISNUMBER(C137)),C137&lt;0),"Needs: nonnegative amount",IF(OR(NOT(ISNUMBER(Setup!$B$5)),NOT(ISNUMBER(Setup!$B$10))),"Needs: paycheck settings",IF(OR(B137&lt;Setup!$B$5,B137&gt;Setup!$B$11),"Outside plan dates",IF(AND(D137&lt;&gt;"",OR(NOT(ISNUMBER(D137)),COUNTIFS(Paychecks!$A$8:$A$34,D137)=0)),"Needs: valid payday override",IF(AND(ISNUMBER(D137),D137&gt;B137-Setup!$B$10),"Needs: override before deadline",IF(F137="","Unfunded before first payday","Assigned"))))))))))</f>
        <v/>
      </c>
      <c r="H137" s="44"/>
    </row>
    <row r="138" ht="22.5" customHeight="1">
      <c r="A138" s="44"/>
      <c r="B138" s="38"/>
      <c r="C138" s="39"/>
      <c r="D138" s="38"/>
      <c r="E138" s="41"/>
      <c r="F138" s="42" t="str">
        <f>IF(OR(A138="",NOT(ISNUMBER(B138)),NOT(ISNUMBER(C138)),C138&lt;0,NOT(ISNUMBER(Setup!$B$5)),NOT(ISNUMBER(Setup!$B$10)),E138="Yes",B138&lt;Setup!$B$5,B138&gt;Setup!$B$11),"",IF(ISNUMBER(D138),IF(OR(COUNTIFS(Paychecks!$A$8:$A$34,D138)=0,D138&gt;B138-Setup!$B$10),"",D138),IF(D138&lt;&gt;"","",IF(B138-Setup!$B$10&lt;Setup!$B$5,"",Setup!$B$5+14*INT((B138-Setup!$B$10-Setup!$B$5)/14)))))</f>
        <v/>
      </c>
      <c r="G138" s="43" t="str">
        <f>IF(COUNTA(A138:E138)=0,"",IF(E138="Yes","Excluded",IF(A138="","Needs: bill name",IF(OR(NOT(ISNUMBER(B138)),B138&lt;&gt;INT(B138)),"Needs: valid due date",IF(OR(NOT(ISNUMBER(C138)),C138&lt;0),"Needs: nonnegative amount",IF(OR(NOT(ISNUMBER(Setup!$B$5)),NOT(ISNUMBER(Setup!$B$10))),"Needs: paycheck settings",IF(OR(B138&lt;Setup!$B$5,B138&gt;Setup!$B$11),"Outside plan dates",IF(AND(D138&lt;&gt;"",OR(NOT(ISNUMBER(D138)),COUNTIFS(Paychecks!$A$8:$A$34,D138)=0)),"Needs: valid payday override",IF(AND(ISNUMBER(D138),D138&gt;B138-Setup!$B$10),"Needs: override before deadline",IF(F138="","Unfunded before first payday","Assigned"))))))))))</f>
        <v/>
      </c>
      <c r="H138" s="44"/>
    </row>
    <row r="139" ht="22.5" customHeight="1">
      <c r="A139" s="44"/>
      <c r="B139" s="38"/>
      <c r="C139" s="39"/>
      <c r="D139" s="38"/>
      <c r="E139" s="41"/>
      <c r="F139" s="42" t="str">
        <f>IF(OR(A139="",NOT(ISNUMBER(B139)),NOT(ISNUMBER(C139)),C139&lt;0,NOT(ISNUMBER(Setup!$B$5)),NOT(ISNUMBER(Setup!$B$10)),E139="Yes",B139&lt;Setup!$B$5,B139&gt;Setup!$B$11),"",IF(ISNUMBER(D139),IF(OR(COUNTIFS(Paychecks!$A$8:$A$34,D139)=0,D139&gt;B139-Setup!$B$10),"",D139),IF(D139&lt;&gt;"","",IF(B139-Setup!$B$10&lt;Setup!$B$5,"",Setup!$B$5+14*INT((B139-Setup!$B$10-Setup!$B$5)/14)))))</f>
        <v/>
      </c>
      <c r="G139" s="43" t="str">
        <f>IF(COUNTA(A139:E139)=0,"",IF(E139="Yes","Excluded",IF(A139="","Needs: bill name",IF(OR(NOT(ISNUMBER(B139)),B139&lt;&gt;INT(B139)),"Needs: valid due date",IF(OR(NOT(ISNUMBER(C139)),C139&lt;0),"Needs: nonnegative amount",IF(OR(NOT(ISNUMBER(Setup!$B$5)),NOT(ISNUMBER(Setup!$B$10))),"Needs: paycheck settings",IF(OR(B139&lt;Setup!$B$5,B139&gt;Setup!$B$11),"Outside plan dates",IF(AND(D139&lt;&gt;"",OR(NOT(ISNUMBER(D139)),COUNTIFS(Paychecks!$A$8:$A$34,D139)=0)),"Needs: valid payday override",IF(AND(ISNUMBER(D139),D139&gt;B139-Setup!$B$10),"Needs: override before deadline",IF(F139="","Unfunded before first payday","Assigned"))))))))))</f>
        <v/>
      </c>
      <c r="H139" s="44"/>
    </row>
    <row r="140" ht="22.5" customHeight="1">
      <c r="A140" s="44"/>
      <c r="B140" s="38"/>
      <c r="C140" s="39"/>
      <c r="D140" s="38"/>
      <c r="E140" s="41"/>
      <c r="F140" s="42" t="str">
        <f>IF(OR(A140="",NOT(ISNUMBER(B140)),NOT(ISNUMBER(C140)),C140&lt;0,NOT(ISNUMBER(Setup!$B$5)),NOT(ISNUMBER(Setup!$B$10)),E140="Yes",B140&lt;Setup!$B$5,B140&gt;Setup!$B$11),"",IF(ISNUMBER(D140),IF(OR(COUNTIFS(Paychecks!$A$8:$A$34,D140)=0,D140&gt;B140-Setup!$B$10),"",D140),IF(D140&lt;&gt;"","",IF(B140-Setup!$B$10&lt;Setup!$B$5,"",Setup!$B$5+14*INT((B140-Setup!$B$10-Setup!$B$5)/14)))))</f>
        <v/>
      </c>
      <c r="G140" s="43" t="str">
        <f>IF(COUNTA(A140:E140)=0,"",IF(E140="Yes","Excluded",IF(A140="","Needs: bill name",IF(OR(NOT(ISNUMBER(B140)),B140&lt;&gt;INT(B140)),"Needs: valid due date",IF(OR(NOT(ISNUMBER(C140)),C140&lt;0),"Needs: nonnegative amount",IF(OR(NOT(ISNUMBER(Setup!$B$5)),NOT(ISNUMBER(Setup!$B$10))),"Needs: paycheck settings",IF(OR(B140&lt;Setup!$B$5,B140&gt;Setup!$B$11),"Outside plan dates",IF(AND(D140&lt;&gt;"",OR(NOT(ISNUMBER(D140)),COUNTIFS(Paychecks!$A$8:$A$34,D140)=0)),"Needs: valid payday override",IF(AND(ISNUMBER(D140),D140&gt;B140-Setup!$B$10),"Needs: override before deadline",IF(F140="","Unfunded before first payday","Assigned"))))))))))</f>
        <v/>
      </c>
      <c r="H140" s="44"/>
    </row>
    <row r="141" ht="22.5" customHeight="1">
      <c r="A141" s="44"/>
      <c r="B141" s="38"/>
      <c r="C141" s="39"/>
      <c r="D141" s="38"/>
      <c r="E141" s="41"/>
      <c r="F141" s="42" t="str">
        <f>IF(OR(A141="",NOT(ISNUMBER(B141)),NOT(ISNUMBER(C141)),C141&lt;0,NOT(ISNUMBER(Setup!$B$5)),NOT(ISNUMBER(Setup!$B$10)),E141="Yes",B141&lt;Setup!$B$5,B141&gt;Setup!$B$11),"",IF(ISNUMBER(D141),IF(OR(COUNTIFS(Paychecks!$A$8:$A$34,D141)=0,D141&gt;B141-Setup!$B$10),"",D141),IF(D141&lt;&gt;"","",IF(B141-Setup!$B$10&lt;Setup!$B$5,"",Setup!$B$5+14*INT((B141-Setup!$B$10-Setup!$B$5)/14)))))</f>
        <v/>
      </c>
      <c r="G141" s="43" t="str">
        <f>IF(COUNTA(A141:E141)=0,"",IF(E141="Yes","Excluded",IF(A141="","Needs: bill name",IF(OR(NOT(ISNUMBER(B141)),B141&lt;&gt;INT(B141)),"Needs: valid due date",IF(OR(NOT(ISNUMBER(C141)),C141&lt;0),"Needs: nonnegative amount",IF(OR(NOT(ISNUMBER(Setup!$B$5)),NOT(ISNUMBER(Setup!$B$10))),"Needs: paycheck settings",IF(OR(B141&lt;Setup!$B$5,B141&gt;Setup!$B$11),"Outside plan dates",IF(AND(D141&lt;&gt;"",OR(NOT(ISNUMBER(D141)),COUNTIFS(Paychecks!$A$8:$A$34,D141)=0)),"Needs: valid payday override",IF(AND(ISNUMBER(D141),D141&gt;B141-Setup!$B$10),"Needs: override before deadline",IF(F141="","Unfunded before first payday","Assigned"))))))))))</f>
        <v/>
      </c>
      <c r="H141" s="44"/>
    </row>
    <row r="142" ht="22.5" customHeight="1">
      <c r="A142" s="44"/>
      <c r="B142" s="38"/>
      <c r="C142" s="39"/>
      <c r="D142" s="38"/>
      <c r="E142" s="41"/>
      <c r="F142" s="42" t="str">
        <f>IF(OR(A142="",NOT(ISNUMBER(B142)),NOT(ISNUMBER(C142)),C142&lt;0,NOT(ISNUMBER(Setup!$B$5)),NOT(ISNUMBER(Setup!$B$10)),E142="Yes",B142&lt;Setup!$B$5,B142&gt;Setup!$B$11),"",IF(ISNUMBER(D142),IF(OR(COUNTIFS(Paychecks!$A$8:$A$34,D142)=0,D142&gt;B142-Setup!$B$10),"",D142),IF(D142&lt;&gt;"","",IF(B142-Setup!$B$10&lt;Setup!$B$5,"",Setup!$B$5+14*INT((B142-Setup!$B$10-Setup!$B$5)/14)))))</f>
        <v/>
      </c>
      <c r="G142" s="43" t="str">
        <f>IF(COUNTA(A142:E142)=0,"",IF(E142="Yes","Excluded",IF(A142="","Needs: bill name",IF(OR(NOT(ISNUMBER(B142)),B142&lt;&gt;INT(B142)),"Needs: valid due date",IF(OR(NOT(ISNUMBER(C142)),C142&lt;0),"Needs: nonnegative amount",IF(OR(NOT(ISNUMBER(Setup!$B$5)),NOT(ISNUMBER(Setup!$B$10))),"Needs: paycheck settings",IF(OR(B142&lt;Setup!$B$5,B142&gt;Setup!$B$11),"Outside plan dates",IF(AND(D142&lt;&gt;"",OR(NOT(ISNUMBER(D142)),COUNTIFS(Paychecks!$A$8:$A$34,D142)=0)),"Needs: valid payday override",IF(AND(ISNUMBER(D142),D142&gt;B142-Setup!$B$10),"Needs: override before deadline",IF(F142="","Unfunded before first payday","Assigned"))))))))))</f>
        <v/>
      </c>
      <c r="H142" s="44"/>
    </row>
    <row r="143" ht="22.5" customHeight="1">
      <c r="A143" s="44"/>
      <c r="B143" s="38"/>
      <c r="C143" s="39"/>
      <c r="D143" s="38"/>
      <c r="E143" s="41"/>
      <c r="F143" s="42" t="str">
        <f>IF(OR(A143="",NOT(ISNUMBER(B143)),NOT(ISNUMBER(C143)),C143&lt;0,NOT(ISNUMBER(Setup!$B$5)),NOT(ISNUMBER(Setup!$B$10)),E143="Yes",B143&lt;Setup!$B$5,B143&gt;Setup!$B$11),"",IF(ISNUMBER(D143),IF(OR(COUNTIFS(Paychecks!$A$8:$A$34,D143)=0,D143&gt;B143-Setup!$B$10),"",D143),IF(D143&lt;&gt;"","",IF(B143-Setup!$B$10&lt;Setup!$B$5,"",Setup!$B$5+14*INT((B143-Setup!$B$10-Setup!$B$5)/14)))))</f>
        <v/>
      </c>
      <c r="G143" s="43" t="str">
        <f>IF(COUNTA(A143:E143)=0,"",IF(E143="Yes","Excluded",IF(A143="","Needs: bill name",IF(OR(NOT(ISNUMBER(B143)),B143&lt;&gt;INT(B143)),"Needs: valid due date",IF(OR(NOT(ISNUMBER(C143)),C143&lt;0),"Needs: nonnegative amount",IF(OR(NOT(ISNUMBER(Setup!$B$5)),NOT(ISNUMBER(Setup!$B$10))),"Needs: paycheck settings",IF(OR(B143&lt;Setup!$B$5,B143&gt;Setup!$B$11),"Outside plan dates",IF(AND(D143&lt;&gt;"",OR(NOT(ISNUMBER(D143)),COUNTIFS(Paychecks!$A$8:$A$34,D143)=0)),"Needs: valid payday override",IF(AND(ISNUMBER(D143),D143&gt;B143-Setup!$B$10),"Needs: override before deadline",IF(F143="","Unfunded before first payday","Assigned"))))))))))</f>
        <v/>
      </c>
      <c r="H143" s="44"/>
    </row>
    <row r="144" ht="22.5" customHeight="1">
      <c r="A144" s="44"/>
      <c r="B144" s="38"/>
      <c r="C144" s="39"/>
      <c r="D144" s="38"/>
      <c r="E144" s="41"/>
      <c r="F144" s="42" t="str">
        <f>IF(OR(A144="",NOT(ISNUMBER(B144)),NOT(ISNUMBER(C144)),C144&lt;0,NOT(ISNUMBER(Setup!$B$5)),NOT(ISNUMBER(Setup!$B$10)),E144="Yes",B144&lt;Setup!$B$5,B144&gt;Setup!$B$11),"",IF(ISNUMBER(D144),IF(OR(COUNTIFS(Paychecks!$A$8:$A$34,D144)=0,D144&gt;B144-Setup!$B$10),"",D144),IF(D144&lt;&gt;"","",IF(B144-Setup!$B$10&lt;Setup!$B$5,"",Setup!$B$5+14*INT((B144-Setup!$B$10-Setup!$B$5)/14)))))</f>
        <v/>
      </c>
      <c r="G144" s="43" t="str">
        <f>IF(COUNTA(A144:E144)=0,"",IF(E144="Yes","Excluded",IF(A144="","Needs: bill name",IF(OR(NOT(ISNUMBER(B144)),B144&lt;&gt;INT(B144)),"Needs: valid due date",IF(OR(NOT(ISNUMBER(C144)),C144&lt;0),"Needs: nonnegative amount",IF(OR(NOT(ISNUMBER(Setup!$B$5)),NOT(ISNUMBER(Setup!$B$10))),"Needs: paycheck settings",IF(OR(B144&lt;Setup!$B$5,B144&gt;Setup!$B$11),"Outside plan dates",IF(AND(D144&lt;&gt;"",OR(NOT(ISNUMBER(D144)),COUNTIFS(Paychecks!$A$8:$A$34,D144)=0)),"Needs: valid payday override",IF(AND(ISNUMBER(D144),D144&gt;B144-Setup!$B$10),"Needs: override before deadline",IF(F144="","Unfunded before first payday","Assigned"))))))))))</f>
        <v/>
      </c>
      <c r="H144" s="44"/>
    </row>
    <row r="145" ht="22.5" customHeight="1">
      <c r="A145" s="44"/>
      <c r="B145" s="38"/>
      <c r="C145" s="39"/>
      <c r="D145" s="38"/>
      <c r="E145" s="41"/>
      <c r="F145" s="42" t="str">
        <f>IF(OR(A145="",NOT(ISNUMBER(B145)),NOT(ISNUMBER(C145)),C145&lt;0,NOT(ISNUMBER(Setup!$B$5)),NOT(ISNUMBER(Setup!$B$10)),E145="Yes",B145&lt;Setup!$B$5,B145&gt;Setup!$B$11),"",IF(ISNUMBER(D145),IF(OR(COUNTIFS(Paychecks!$A$8:$A$34,D145)=0,D145&gt;B145-Setup!$B$10),"",D145),IF(D145&lt;&gt;"","",IF(B145-Setup!$B$10&lt;Setup!$B$5,"",Setup!$B$5+14*INT((B145-Setup!$B$10-Setup!$B$5)/14)))))</f>
        <v/>
      </c>
      <c r="G145" s="43" t="str">
        <f>IF(COUNTA(A145:E145)=0,"",IF(E145="Yes","Excluded",IF(A145="","Needs: bill name",IF(OR(NOT(ISNUMBER(B145)),B145&lt;&gt;INT(B145)),"Needs: valid due date",IF(OR(NOT(ISNUMBER(C145)),C145&lt;0),"Needs: nonnegative amount",IF(OR(NOT(ISNUMBER(Setup!$B$5)),NOT(ISNUMBER(Setup!$B$10))),"Needs: paycheck settings",IF(OR(B145&lt;Setup!$B$5,B145&gt;Setup!$B$11),"Outside plan dates",IF(AND(D145&lt;&gt;"",OR(NOT(ISNUMBER(D145)),COUNTIFS(Paychecks!$A$8:$A$34,D145)=0)),"Needs: valid payday override",IF(AND(ISNUMBER(D145),D145&gt;B145-Setup!$B$10),"Needs: override before deadline",IF(F145="","Unfunded before first payday","Assigned"))))))))))</f>
        <v/>
      </c>
      <c r="H145" s="44"/>
    </row>
    <row r="146" ht="22.5" customHeight="1">
      <c r="A146" s="44"/>
      <c r="B146" s="38"/>
      <c r="C146" s="39"/>
      <c r="D146" s="38"/>
      <c r="E146" s="41"/>
      <c r="F146" s="42" t="str">
        <f>IF(OR(A146="",NOT(ISNUMBER(B146)),NOT(ISNUMBER(C146)),C146&lt;0,NOT(ISNUMBER(Setup!$B$5)),NOT(ISNUMBER(Setup!$B$10)),E146="Yes",B146&lt;Setup!$B$5,B146&gt;Setup!$B$11),"",IF(ISNUMBER(D146),IF(OR(COUNTIFS(Paychecks!$A$8:$A$34,D146)=0,D146&gt;B146-Setup!$B$10),"",D146),IF(D146&lt;&gt;"","",IF(B146-Setup!$B$10&lt;Setup!$B$5,"",Setup!$B$5+14*INT((B146-Setup!$B$10-Setup!$B$5)/14)))))</f>
        <v/>
      </c>
      <c r="G146" s="43" t="str">
        <f>IF(COUNTA(A146:E146)=0,"",IF(E146="Yes","Excluded",IF(A146="","Needs: bill name",IF(OR(NOT(ISNUMBER(B146)),B146&lt;&gt;INT(B146)),"Needs: valid due date",IF(OR(NOT(ISNUMBER(C146)),C146&lt;0),"Needs: nonnegative amount",IF(OR(NOT(ISNUMBER(Setup!$B$5)),NOT(ISNUMBER(Setup!$B$10))),"Needs: paycheck settings",IF(OR(B146&lt;Setup!$B$5,B146&gt;Setup!$B$11),"Outside plan dates",IF(AND(D146&lt;&gt;"",OR(NOT(ISNUMBER(D146)),COUNTIFS(Paychecks!$A$8:$A$34,D146)=0)),"Needs: valid payday override",IF(AND(ISNUMBER(D146),D146&gt;B146-Setup!$B$10),"Needs: override before deadline",IF(F146="","Unfunded before first payday","Assigned"))))))))))</f>
        <v/>
      </c>
      <c r="H146" s="44"/>
    </row>
    <row r="147" ht="22.5" customHeight="1">
      <c r="A147" s="44"/>
      <c r="B147" s="38"/>
      <c r="C147" s="39"/>
      <c r="D147" s="38"/>
      <c r="E147" s="41"/>
      <c r="F147" s="42" t="str">
        <f>IF(OR(A147="",NOT(ISNUMBER(B147)),NOT(ISNUMBER(C147)),C147&lt;0,NOT(ISNUMBER(Setup!$B$5)),NOT(ISNUMBER(Setup!$B$10)),E147="Yes",B147&lt;Setup!$B$5,B147&gt;Setup!$B$11),"",IF(ISNUMBER(D147),IF(OR(COUNTIFS(Paychecks!$A$8:$A$34,D147)=0,D147&gt;B147-Setup!$B$10),"",D147),IF(D147&lt;&gt;"","",IF(B147-Setup!$B$10&lt;Setup!$B$5,"",Setup!$B$5+14*INT((B147-Setup!$B$10-Setup!$B$5)/14)))))</f>
        <v/>
      </c>
      <c r="G147" s="43" t="str">
        <f>IF(COUNTA(A147:E147)=0,"",IF(E147="Yes","Excluded",IF(A147="","Needs: bill name",IF(OR(NOT(ISNUMBER(B147)),B147&lt;&gt;INT(B147)),"Needs: valid due date",IF(OR(NOT(ISNUMBER(C147)),C147&lt;0),"Needs: nonnegative amount",IF(OR(NOT(ISNUMBER(Setup!$B$5)),NOT(ISNUMBER(Setup!$B$10))),"Needs: paycheck settings",IF(OR(B147&lt;Setup!$B$5,B147&gt;Setup!$B$11),"Outside plan dates",IF(AND(D147&lt;&gt;"",OR(NOT(ISNUMBER(D147)),COUNTIFS(Paychecks!$A$8:$A$34,D147)=0)),"Needs: valid payday override",IF(AND(ISNUMBER(D147),D147&gt;B147-Setup!$B$10),"Needs: override before deadline",IF(F147="","Unfunded before first payday","Assigned"))))))))))</f>
        <v/>
      </c>
      <c r="H147" s="44"/>
    </row>
    <row r="148" ht="22.5" customHeight="1">
      <c r="A148" s="44"/>
      <c r="B148" s="38"/>
      <c r="C148" s="39"/>
      <c r="D148" s="38"/>
      <c r="E148" s="41"/>
      <c r="F148" s="42" t="str">
        <f>IF(OR(A148="",NOT(ISNUMBER(B148)),NOT(ISNUMBER(C148)),C148&lt;0,NOT(ISNUMBER(Setup!$B$5)),NOT(ISNUMBER(Setup!$B$10)),E148="Yes",B148&lt;Setup!$B$5,B148&gt;Setup!$B$11),"",IF(ISNUMBER(D148),IF(OR(COUNTIFS(Paychecks!$A$8:$A$34,D148)=0,D148&gt;B148-Setup!$B$10),"",D148),IF(D148&lt;&gt;"","",IF(B148-Setup!$B$10&lt;Setup!$B$5,"",Setup!$B$5+14*INT((B148-Setup!$B$10-Setup!$B$5)/14)))))</f>
        <v/>
      </c>
      <c r="G148" s="43" t="str">
        <f>IF(COUNTA(A148:E148)=0,"",IF(E148="Yes","Excluded",IF(A148="","Needs: bill name",IF(OR(NOT(ISNUMBER(B148)),B148&lt;&gt;INT(B148)),"Needs: valid due date",IF(OR(NOT(ISNUMBER(C148)),C148&lt;0),"Needs: nonnegative amount",IF(OR(NOT(ISNUMBER(Setup!$B$5)),NOT(ISNUMBER(Setup!$B$10))),"Needs: paycheck settings",IF(OR(B148&lt;Setup!$B$5,B148&gt;Setup!$B$11),"Outside plan dates",IF(AND(D148&lt;&gt;"",OR(NOT(ISNUMBER(D148)),COUNTIFS(Paychecks!$A$8:$A$34,D148)=0)),"Needs: valid payday override",IF(AND(ISNUMBER(D148),D148&gt;B148-Setup!$B$10),"Needs: override before deadline",IF(F148="","Unfunded before first payday","Assigned"))))))))))</f>
        <v/>
      </c>
      <c r="H148" s="44"/>
    </row>
    <row r="149" ht="22.5" customHeight="1">
      <c r="A149" s="44"/>
      <c r="B149" s="38"/>
      <c r="C149" s="39"/>
      <c r="D149" s="38"/>
      <c r="E149" s="41"/>
      <c r="F149" s="42" t="str">
        <f>IF(OR(A149="",NOT(ISNUMBER(B149)),NOT(ISNUMBER(C149)),C149&lt;0,NOT(ISNUMBER(Setup!$B$5)),NOT(ISNUMBER(Setup!$B$10)),E149="Yes",B149&lt;Setup!$B$5,B149&gt;Setup!$B$11),"",IF(ISNUMBER(D149),IF(OR(COUNTIFS(Paychecks!$A$8:$A$34,D149)=0,D149&gt;B149-Setup!$B$10),"",D149),IF(D149&lt;&gt;"","",IF(B149-Setup!$B$10&lt;Setup!$B$5,"",Setup!$B$5+14*INT((B149-Setup!$B$10-Setup!$B$5)/14)))))</f>
        <v/>
      </c>
      <c r="G149" s="43" t="str">
        <f>IF(COUNTA(A149:E149)=0,"",IF(E149="Yes","Excluded",IF(A149="","Needs: bill name",IF(OR(NOT(ISNUMBER(B149)),B149&lt;&gt;INT(B149)),"Needs: valid due date",IF(OR(NOT(ISNUMBER(C149)),C149&lt;0),"Needs: nonnegative amount",IF(OR(NOT(ISNUMBER(Setup!$B$5)),NOT(ISNUMBER(Setup!$B$10))),"Needs: paycheck settings",IF(OR(B149&lt;Setup!$B$5,B149&gt;Setup!$B$11),"Outside plan dates",IF(AND(D149&lt;&gt;"",OR(NOT(ISNUMBER(D149)),COUNTIFS(Paychecks!$A$8:$A$34,D149)=0)),"Needs: valid payday override",IF(AND(ISNUMBER(D149),D149&gt;B149-Setup!$B$10),"Needs: override before deadline",IF(F149="","Unfunded before first payday","Assigned"))))))))))</f>
        <v/>
      </c>
      <c r="H149" s="44"/>
    </row>
    <row r="150" ht="22.5" customHeight="1">
      <c r="A150" s="44"/>
      <c r="B150" s="38"/>
      <c r="C150" s="39"/>
      <c r="D150" s="38"/>
      <c r="E150" s="41"/>
      <c r="F150" s="42" t="str">
        <f>IF(OR(A150="",NOT(ISNUMBER(B150)),NOT(ISNUMBER(C150)),C150&lt;0,NOT(ISNUMBER(Setup!$B$5)),NOT(ISNUMBER(Setup!$B$10)),E150="Yes",B150&lt;Setup!$B$5,B150&gt;Setup!$B$11),"",IF(ISNUMBER(D150),IF(OR(COUNTIFS(Paychecks!$A$8:$A$34,D150)=0,D150&gt;B150-Setup!$B$10),"",D150),IF(D150&lt;&gt;"","",IF(B150-Setup!$B$10&lt;Setup!$B$5,"",Setup!$B$5+14*INT((B150-Setup!$B$10-Setup!$B$5)/14)))))</f>
        <v/>
      </c>
      <c r="G150" s="43" t="str">
        <f>IF(COUNTA(A150:E150)=0,"",IF(E150="Yes","Excluded",IF(A150="","Needs: bill name",IF(OR(NOT(ISNUMBER(B150)),B150&lt;&gt;INT(B150)),"Needs: valid due date",IF(OR(NOT(ISNUMBER(C150)),C150&lt;0),"Needs: nonnegative amount",IF(OR(NOT(ISNUMBER(Setup!$B$5)),NOT(ISNUMBER(Setup!$B$10))),"Needs: paycheck settings",IF(OR(B150&lt;Setup!$B$5,B150&gt;Setup!$B$11),"Outside plan dates",IF(AND(D150&lt;&gt;"",OR(NOT(ISNUMBER(D150)),COUNTIFS(Paychecks!$A$8:$A$34,D150)=0)),"Needs: valid payday override",IF(AND(ISNUMBER(D150),D150&gt;B150-Setup!$B$10),"Needs: override before deadline",IF(F150="","Unfunded before first payday","Assigned"))))))))))</f>
        <v/>
      </c>
      <c r="H150" s="44"/>
    </row>
    <row r="151" ht="22.5" customHeight="1">
      <c r="A151" s="44"/>
      <c r="B151" s="38"/>
      <c r="C151" s="39"/>
      <c r="D151" s="38"/>
      <c r="E151" s="41"/>
      <c r="F151" s="42" t="str">
        <f>IF(OR(A151="",NOT(ISNUMBER(B151)),NOT(ISNUMBER(C151)),C151&lt;0,NOT(ISNUMBER(Setup!$B$5)),NOT(ISNUMBER(Setup!$B$10)),E151="Yes",B151&lt;Setup!$B$5,B151&gt;Setup!$B$11),"",IF(ISNUMBER(D151),IF(OR(COUNTIFS(Paychecks!$A$8:$A$34,D151)=0,D151&gt;B151-Setup!$B$10),"",D151),IF(D151&lt;&gt;"","",IF(B151-Setup!$B$10&lt;Setup!$B$5,"",Setup!$B$5+14*INT((B151-Setup!$B$10-Setup!$B$5)/14)))))</f>
        <v/>
      </c>
      <c r="G151" s="43" t="str">
        <f>IF(COUNTA(A151:E151)=0,"",IF(E151="Yes","Excluded",IF(A151="","Needs: bill name",IF(OR(NOT(ISNUMBER(B151)),B151&lt;&gt;INT(B151)),"Needs: valid due date",IF(OR(NOT(ISNUMBER(C151)),C151&lt;0),"Needs: nonnegative amount",IF(OR(NOT(ISNUMBER(Setup!$B$5)),NOT(ISNUMBER(Setup!$B$10))),"Needs: paycheck settings",IF(OR(B151&lt;Setup!$B$5,B151&gt;Setup!$B$11),"Outside plan dates",IF(AND(D151&lt;&gt;"",OR(NOT(ISNUMBER(D151)),COUNTIFS(Paychecks!$A$8:$A$34,D151)=0)),"Needs: valid payday override",IF(AND(ISNUMBER(D151),D151&gt;B151-Setup!$B$10),"Needs: override before deadline",IF(F151="","Unfunded before first payday","Assigned"))))))))))</f>
        <v/>
      </c>
      <c r="H151" s="44"/>
    </row>
    <row r="152" ht="22.5" customHeight="1">
      <c r="A152" s="44"/>
      <c r="B152" s="38"/>
      <c r="C152" s="39"/>
      <c r="D152" s="38"/>
      <c r="E152" s="41"/>
      <c r="F152" s="42" t="str">
        <f>IF(OR(A152="",NOT(ISNUMBER(B152)),NOT(ISNUMBER(C152)),C152&lt;0,NOT(ISNUMBER(Setup!$B$5)),NOT(ISNUMBER(Setup!$B$10)),E152="Yes",B152&lt;Setup!$B$5,B152&gt;Setup!$B$11),"",IF(ISNUMBER(D152),IF(OR(COUNTIFS(Paychecks!$A$8:$A$34,D152)=0,D152&gt;B152-Setup!$B$10),"",D152),IF(D152&lt;&gt;"","",IF(B152-Setup!$B$10&lt;Setup!$B$5,"",Setup!$B$5+14*INT((B152-Setup!$B$10-Setup!$B$5)/14)))))</f>
        <v/>
      </c>
      <c r="G152" s="43" t="str">
        <f>IF(COUNTA(A152:E152)=0,"",IF(E152="Yes","Excluded",IF(A152="","Needs: bill name",IF(OR(NOT(ISNUMBER(B152)),B152&lt;&gt;INT(B152)),"Needs: valid due date",IF(OR(NOT(ISNUMBER(C152)),C152&lt;0),"Needs: nonnegative amount",IF(OR(NOT(ISNUMBER(Setup!$B$5)),NOT(ISNUMBER(Setup!$B$10))),"Needs: paycheck settings",IF(OR(B152&lt;Setup!$B$5,B152&gt;Setup!$B$11),"Outside plan dates",IF(AND(D152&lt;&gt;"",OR(NOT(ISNUMBER(D152)),COUNTIFS(Paychecks!$A$8:$A$34,D152)=0)),"Needs: valid payday override",IF(AND(ISNUMBER(D152),D152&gt;B152-Setup!$B$10),"Needs: override before deadline",IF(F152="","Unfunded before first payday","Assigned"))))))))))</f>
        <v/>
      </c>
      <c r="H152" s="44"/>
    </row>
    <row r="153" ht="22.5" customHeight="1">
      <c r="A153" s="44"/>
      <c r="B153" s="38"/>
      <c r="C153" s="39"/>
      <c r="D153" s="38"/>
      <c r="E153" s="41"/>
      <c r="F153" s="42" t="str">
        <f>IF(OR(A153="",NOT(ISNUMBER(B153)),NOT(ISNUMBER(C153)),C153&lt;0,NOT(ISNUMBER(Setup!$B$5)),NOT(ISNUMBER(Setup!$B$10)),E153="Yes",B153&lt;Setup!$B$5,B153&gt;Setup!$B$11),"",IF(ISNUMBER(D153),IF(OR(COUNTIFS(Paychecks!$A$8:$A$34,D153)=0,D153&gt;B153-Setup!$B$10),"",D153),IF(D153&lt;&gt;"","",IF(B153-Setup!$B$10&lt;Setup!$B$5,"",Setup!$B$5+14*INT((B153-Setup!$B$10-Setup!$B$5)/14)))))</f>
        <v/>
      </c>
      <c r="G153" s="43" t="str">
        <f>IF(COUNTA(A153:E153)=0,"",IF(E153="Yes","Excluded",IF(A153="","Needs: bill name",IF(OR(NOT(ISNUMBER(B153)),B153&lt;&gt;INT(B153)),"Needs: valid due date",IF(OR(NOT(ISNUMBER(C153)),C153&lt;0),"Needs: nonnegative amount",IF(OR(NOT(ISNUMBER(Setup!$B$5)),NOT(ISNUMBER(Setup!$B$10))),"Needs: paycheck settings",IF(OR(B153&lt;Setup!$B$5,B153&gt;Setup!$B$11),"Outside plan dates",IF(AND(D153&lt;&gt;"",OR(NOT(ISNUMBER(D153)),COUNTIFS(Paychecks!$A$8:$A$34,D153)=0)),"Needs: valid payday override",IF(AND(ISNUMBER(D153),D153&gt;B153-Setup!$B$10),"Needs: override before deadline",IF(F153="","Unfunded before first payday","Assigned"))))))))))</f>
        <v/>
      </c>
      <c r="H153" s="44"/>
    </row>
    <row r="154" ht="22.5" customHeight="1">
      <c r="A154" s="44"/>
      <c r="B154" s="38"/>
      <c r="C154" s="39"/>
      <c r="D154" s="38"/>
      <c r="E154" s="41"/>
      <c r="F154" s="42" t="str">
        <f>IF(OR(A154="",NOT(ISNUMBER(B154)),NOT(ISNUMBER(C154)),C154&lt;0,NOT(ISNUMBER(Setup!$B$5)),NOT(ISNUMBER(Setup!$B$10)),E154="Yes",B154&lt;Setup!$B$5,B154&gt;Setup!$B$11),"",IF(ISNUMBER(D154),IF(OR(COUNTIFS(Paychecks!$A$8:$A$34,D154)=0,D154&gt;B154-Setup!$B$10),"",D154),IF(D154&lt;&gt;"","",IF(B154-Setup!$B$10&lt;Setup!$B$5,"",Setup!$B$5+14*INT((B154-Setup!$B$10-Setup!$B$5)/14)))))</f>
        <v/>
      </c>
      <c r="G154" s="43" t="str">
        <f>IF(COUNTA(A154:E154)=0,"",IF(E154="Yes","Excluded",IF(A154="","Needs: bill name",IF(OR(NOT(ISNUMBER(B154)),B154&lt;&gt;INT(B154)),"Needs: valid due date",IF(OR(NOT(ISNUMBER(C154)),C154&lt;0),"Needs: nonnegative amount",IF(OR(NOT(ISNUMBER(Setup!$B$5)),NOT(ISNUMBER(Setup!$B$10))),"Needs: paycheck settings",IF(OR(B154&lt;Setup!$B$5,B154&gt;Setup!$B$11),"Outside plan dates",IF(AND(D154&lt;&gt;"",OR(NOT(ISNUMBER(D154)),COUNTIFS(Paychecks!$A$8:$A$34,D154)=0)),"Needs: valid payday override",IF(AND(ISNUMBER(D154),D154&gt;B154-Setup!$B$10),"Needs: override before deadline",IF(F154="","Unfunded before first payday","Assigned"))))))))))</f>
        <v/>
      </c>
      <c r="H154" s="44"/>
    </row>
    <row r="155" ht="22.5" customHeight="1">
      <c r="A155" s="44"/>
      <c r="B155" s="38"/>
      <c r="C155" s="39"/>
      <c r="D155" s="38"/>
      <c r="E155" s="41"/>
      <c r="F155" s="42" t="str">
        <f>IF(OR(A155="",NOT(ISNUMBER(B155)),NOT(ISNUMBER(C155)),C155&lt;0,NOT(ISNUMBER(Setup!$B$5)),NOT(ISNUMBER(Setup!$B$10)),E155="Yes",B155&lt;Setup!$B$5,B155&gt;Setup!$B$11),"",IF(ISNUMBER(D155),IF(OR(COUNTIFS(Paychecks!$A$8:$A$34,D155)=0,D155&gt;B155-Setup!$B$10),"",D155),IF(D155&lt;&gt;"","",IF(B155-Setup!$B$10&lt;Setup!$B$5,"",Setup!$B$5+14*INT((B155-Setup!$B$10-Setup!$B$5)/14)))))</f>
        <v/>
      </c>
      <c r="G155" s="43" t="str">
        <f>IF(COUNTA(A155:E155)=0,"",IF(E155="Yes","Excluded",IF(A155="","Needs: bill name",IF(OR(NOT(ISNUMBER(B155)),B155&lt;&gt;INT(B155)),"Needs: valid due date",IF(OR(NOT(ISNUMBER(C155)),C155&lt;0),"Needs: nonnegative amount",IF(OR(NOT(ISNUMBER(Setup!$B$5)),NOT(ISNUMBER(Setup!$B$10))),"Needs: paycheck settings",IF(OR(B155&lt;Setup!$B$5,B155&gt;Setup!$B$11),"Outside plan dates",IF(AND(D155&lt;&gt;"",OR(NOT(ISNUMBER(D155)),COUNTIFS(Paychecks!$A$8:$A$34,D155)=0)),"Needs: valid payday override",IF(AND(ISNUMBER(D155),D155&gt;B155-Setup!$B$10),"Needs: override before deadline",IF(F155="","Unfunded before first payday","Assigned"))))))))))</f>
        <v/>
      </c>
      <c r="H155" s="44"/>
    </row>
    <row r="156" ht="22.5" customHeight="1">
      <c r="A156" s="44"/>
      <c r="B156" s="38"/>
      <c r="C156" s="39"/>
      <c r="D156" s="38"/>
      <c r="E156" s="41"/>
      <c r="F156" s="42" t="str">
        <f>IF(OR(A156="",NOT(ISNUMBER(B156)),NOT(ISNUMBER(C156)),C156&lt;0,NOT(ISNUMBER(Setup!$B$5)),NOT(ISNUMBER(Setup!$B$10)),E156="Yes",B156&lt;Setup!$B$5,B156&gt;Setup!$B$11),"",IF(ISNUMBER(D156),IF(OR(COUNTIFS(Paychecks!$A$8:$A$34,D156)=0,D156&gt;B156-Setup!$B$10),"",D156),IF(D156&lt;&gt;"","",IF(B156-Setup!$B$10&lt;Setup!$B$5,"",Setup!$B$5+14*INT((B156-Setup!$B$10-Setup!$B$5)/14)))))</f>
        <v/>
      </c>
      <c r="G156" s="43" t="str">
        <f>IF(COUNTA(A156:E156)=0,"",IF(E156="Yes","Excluded",IF(A156="","Needs: bill name",IF(OR(NOT(ISNUMBER(B156)),B156&lt;&gt;INT(B156)),"Needs: valid due date",IF(OR(NOT(ISNUMBER(C156)),C156&lt;0),"Needs: nonnegative amount",IF(OR(NOT(ISNUMBER(Setup!$B$5)),NOT(ISNUMBER(Setup!$B$10))),"Needs: paycheck settings",IF(OR(B156&lt;Setup!$B$5,B156&gt;Setup!$B$11),"Outside plan dates",IF(AND(D156&lt;&gt;"",OR(NOT(ISNUMBER(D156)),COUNTIFS(Paychecks!$A$8:$A$34,D156)=0)),"Needs: valid payday override",IF(AND(ISNUMBER(D156),D156&gt;B156-Setup!$B$10),"Needs: override before deadline",IF(F156="","Unfunded before first payday","Assigned"))))))))))</f>
        <v/>
      </c>
      <c r="H156" s="44"/>
    </row>
    <row r="157" ht="22.5" customHeight="1">
      <c r="A157" s="44"/>
      <c r="B157" s="38"/>
      <c r="C157" s="39"/>
      <c r="D157" s="38"/>
      <c r="E157" s="41"/>
      <c r="F157" s="42" t="str">
        <f>IF(OR(A157="",NOT(ISNUMBER(B157)),NOT(ISNUMBER(C157)),C157&lt;0,NOT(ISNUMBER(Setup!$B$5)),NOT(ISNUMBER(Setup!$B$10)),E157="Yes",B157&lt;Setup!$B$5,B157&gt;Setup!$B$11),"",IF(ISNUMBER(D157),IF(OR(COUNTIFS(Paychecks!$A$8:$A$34,D157)=0,D157&gt;B157-Setup!$B$10),"",D157),IF(D157&lt;&gt;"","",IF(B157-Setup!$B$10&lt;Setup!$B$5,"",Setup!$B$5+14*INT((B157-Setup!$B$10-Setup!$B$5)/14)))))</f>
        <v/>
      </c>
      <c r="G157" s="43" t="str">
        <f>IF(COUNTA(A157:E157)=0,"",IF(E157="Yes","Excluded",IF(A157="","Needs: bill name",IF(OR(NOT(ISNUMBER(B157)),B157&lt;&gt;INT(B157)),"Needs: valid due date",IF(OR(NOT(ISNUMBER(C157)),C157&lt;0),"Needs: nonnegative amount",IF(OR(NOT(ISNUMBER(Setup!$B$5)),NOT(ISNUMBER(Setup!$B$10))),"Needs: paycheck settings",IF(OR(B157&lt;Setup!$B$5,B157&gt;Setup!$B$11),"Outside plan dates",IF(AND(D157&lt;&gt;"",OR(NOT(ISNUMBER(D157)),COUNTIFS(Paychecks!$A$8:$A$34,D157)=0)),"Needs: valid payday override",IF(AND(ISNUMBER(D157),D157&gt;B157-Setup!$B$10),"Needs: override before deadline",IF(F157="","Unfunded before first payday","Assigned"))))))))))</f>
        <v/>
      </c>
      <c r="H157" s="44"/>
    </row>
    <row r="158" ht="22.5" customHeight="1">
      <c r="A158" s="44"/>
      <c r="B158" s="38"/>
      <c r="C158" s="39"/>
      <c r="D158" s="38"/>
      <c r="E158" s="41"/>
      <c r="F158" s="42" t="str">
        <f>IF(OR(A158="",NOT(ISNUMBER(B158)),NOT(ISNUMBER(C158)),C158&lt;0,NOT(ISNUMBER(Setup!$B$5)),NOT(ISNUMBER(Setup!$B$10)),E158="Yes",B158&lt;Setup!$B$5,B158&gt;Setup!$B$11),"",IF(ISNUMBER(D158),IF(OR(COUNTIFS(Paychecks!$A$8:$A$34,D158)=0,D158&gt;B158-Setup!$B$10),"",D158),IF(D158&lt;&gt;"","",IF(B158-Setup!$B$10&lt;Setup!$B$5,"",Setup!$B$5+14*INT((B158-Setup!$B$10-Setup!$B$5)/14)))))</f>
        <v/>
      </c>
      <c r="G158" s="43" t="str">
        <f>IF(COUNTA(A158:E158)=0,"",IF(E158="Yes","Excluded",IF(A158="","Needs: bill name",IF(OR(NOT(ISNUMBER(B158)),B158&lt;&gt;INT(B158)),"Needs: valid due date",IF(OR(NOT(ISNUMBER(C158)),C158&lt;0),"Needs: nonnegative amount",IF(OR(NOT(ISNUMBER(Setup!$B$5)),NOT(ISNUMBER(Setup!$B$10))),"Needs: paycheck settings",IF(OR(B158&lt;Setup!$B$5,B158&gt;Setup!$B$11),"Outside plan dates",IF(AND(D158&lt;&gt;"",OR(NOT(ISNUMBER(D158)),COUNTIFS(Paychecks!$A$8:$A$34,D158)=0)),"Needs: valid payday override",IF(AND(ISNUMBER(D158),D158&gt;B158-Setup!$B$10),"Needs: override before deadline",IF(F158="","Unfunded before first payday","Assigned"))))))))))</f>
        <v/>
      </c>
      <c r="H158" s="44"/>
    </row>
    <row r="159" ht="22.5" customHeight="1">
      <c r="A159" s="44"/>
      <c r="B159" s="38"/>
      <c r="C159" s="39"/>
      <c r="D159" s="38"/>
      <c r="E159" s="41"/>
      <c r="F159" s="42" t="str">
        <f>IF(OR(A159="",NOT(ISNUMBER(B159)),NOT(ISNUMBER(C159)),C159&lt;0,NOT(ISNUMBER(Setup!$B$5)),NOT(ISNUMBER(Setup!$B$10)),E159="Yes",B159&lt;Setup!$B$5,B159&gt;Setup!$B$11),"",IF(ISNUMBER(D159),IF(OR(COUNTIFS(Paychecks!$A$8:$A$34,D159)=0,D159&gt;B159-Setup!$B$10),"",D159),IF(D159&lt;&gt;"","",IF(B159-Setup!$B$10&lt;Setup!$B$5,"",Setup!$B$5+14*INT((B159-Setup!$B$10-Setup!$B$5)/14)))))</f>
        <v/>
      </c>
      <c r="G159" s="43" t="str">
        <f>IF(COUNTA(A159:E159)=0,"",IF(E159="Yes","Excluded",IF(A159="","Needs: bill name",IF(OR(NOT(ISNUMBER(B159)),B159&lt;&gt;INT(B159)),"Needs: valid due date",IF(OR(NOT(ISNUMBER(C159)),C159&lt;0),"Needs: nonnegative amount",IF(OR(NOT(ISNUMBER(Setup!$B$5)),NOT(ISNUMBER(Setup!$B$10))),"Needs: paycheck settings",IF(OR(B159&lt;Setup!$B$5,B159&gt;Setup!$B$11),"Outside plan dates",IF(AND(D159&lt;&gt;"",OR(NOT(ISNUMBER(D159)),COUNTIFS(Paychecks!$A$8:$A$34,D159)=0)),"Needs: valid payday override",IF(AND(ISNUMBER(D159),D159&gt;B159-Setup!$B$10),"Needs: override before deadline",IF(F159="","Unfunded before first payday","Assigned"))))))))))</f>
        <v/>
      </c>
      <c r="H159" s="44"/>
    </row>
    <row r="160" ht="22.5" customHeight="1">
      <c r="A160" s="44"/>
      <c r="B160" s="38"/>
      <c r="C160" s="39"/>
      <c r="D160" s="38"/>
      <c r="E160" s="41"/>
      <c r="F160" s="42" t="str">
        <f>IF(OR(A160="",NOT(ISNUMBER(B160)),NOT(ISNUMBER(C160)),C160&lt;0,NOT(ISNUMBER(Setup!$B$5)),NOT(ISNUMBER(Setup!$B$10)),E160="Yes",B160&lt;Setup!$B$5,B160&gt;Setup!$B$11),"",IF(ISNUMBER(D160),IF(OR(COUNTIFS(Paychecks!$A$8:$A$34,D160)=0,D160&gt;B160-Setup!$B$10),"",D160),IF(D160&lt;&gt;"","",IF(B160-Setup!$B$10&lt;Setup!$B$5,"",Setup!$B$5+14*INT((B160-Setup!$B$10-Setup!$B$5)/14)))))</f>
        <v/>
      </c>
      <c r="G160" s="43" t="str">
        <f>IF(COUNTA(A160:E160)=0,"",IF(E160="Yes","Excluded",IF(A160="","Needs: bill name",IF(OR(NOT(ISNUMBER(B160)),B160&lt;&gt;INT(B160)),"Needs: valid due date",IF(OR(NOT(ISNUMBER(C160)),C160&lt;0),"Needs: nonnegative amount",IF(OR(NOT(ISNUMBER(Setup!$B$5)),NOT(ISNUMBER(Setup!$B$10))),"Needs: paycheck settings",IF(OR(B160&lt;Setup!$B$5,B160&gt;Setup!$B$11),"Outside plan dates",IF(AND(D160&lt;&gt;"",OR(NOT(ISNUMBER(D160)),COUNTIFS(Paychecks!$A$8:$A$34,D160)=0)),"Needs: valid payday override",IF(AND(ISNUMBER(D160),D160&gt;B160-Setup!$B$10),"Needs: override before deadline",IF(F160="","Unfunded before first payday","Assigned"))))))))))</f>
        <v/>
      </c>
      <c r="H160" s="44"/>
    </row>
    <row r="161" ht="22.5" customHeight="1">
      <c r="A161" s="44"/>
      <c r="B161" s="38"/>
      <c r="C161" s="39"/>
      <c r="D161" s="38"/>
      <c r="E161" s="41"/>
      <c r="F161" s="42" t="str">
        <f>IF(OR(A161="",NOT(ISNUMBER(B161)),NOT(ISNUMBER(C161)),C161&lt;0,NOT(ISNUMBER(Setup!$B$5)),NOT(ISNUMBER(Setup!$B$10)),E161="Yes",B161&lt;Setup!$B$5,B161&gt;Setup!$B$11),"",IF(ISNUMBER(D161),IF(OR(COUNTIFS(Paychecks!$A$8:$A$34,D161)=0,D161&gt;B161-Setup!$B$10),"",D161),IF(D161&lt;&gt;"","",IF(B161-Setup!$B$10&lt;Setup!$B$5,"",Setup!$B$5+14*INT((B161-Setup!$B$10-Setup!$B$5)/14)))))</f>
        <v/>
      </c>
      <c r="G161" s="43" t="str">
        <f>IF(COUNTA(A161:E161)=0,"",IF(E161="Yes","Excluded",IF(A161="","Needs: bill name",IF(OR(NOT(ISNUMBER(B161)),B161&lt;&gt;INT(B161)),"Needs: valid due date",IF(OR(NOT(ISNUMBER(C161)),C161&lt;0),"Needs: nonnegative amount",IF(OR(NOT(ISNUMBER(Setup!$B$5)),NOT(ISNUMBER(Setup!$B$10))),"Needs: paycheck settings",IF(OR(B161&lt;Setup!$B$5,B161&gt;Setup!$B$11),"Outside plan dates",IF(AND(D161&lt;&gt;"",OR(NOT(ISNUMBER(D161)),COUNTIFS(Paychecks!$A$8:$A$34,D161)=0)),"Needs: valid payday override",IF(AND(ISNUMBER(D161),D161&gt;B161-Setup!$B$10),"Needs: override before deadline",IF(F161="","Unfunded before first payday","Assigned"))))))))))</f>
        <v/>
      </c>
      <c r="H161" s="44"/>
    </row>
    <row r="162" ht="22.5" customHeight="1">
      <c r="A162" s="44"/>
      <c r="B162" s="38"/>
      <c r="C162" s="39"/>
      <c r="D162" s="38"/>
      <c r="E162" s="41"/>
      <c r="F162" s="42" t="str">
        <f>IF(OR(A162="",NOT(ISNUMBER(B162)),NOT(ISNUMBER(C162)),C162&lt;0,NOT(ISNUMBER(Setup!$B$5)),NOT(ISNUMBER(Setup!$B$10)),E162="Yes",B162&lt;Setup!$B$5,B162&gt;Setup!$B$11),"",IF(ISNUMBER(D162),IF(OR(COUNTIFS(Paychecks!$A$8:$A$34,D162)=0,D162&gt;B162-Setup!$B$10),"",D162),IF(D162&lt;&gt;"","",IF(B162-Setup!$B$10&lt;Setup!$B$5,"",Setup!$B$5+14*INT((B162-Setup!$B$10-Setup!$B$5)/14)))))</f>
        <v/>
      </c>
      <c r="G162" s="43" t="str">
        <f>IF(COUNTA(A162:E162)=0,"",IF(E162="Yes","Excluded",IF(A162="","Needs: bill name",IF(OR(NOT(ISNUMBER(B162)),B162&lt;&gt;INT(B162)),"Needs: valid due date",IF(OR(NOT(ISNUMBER(C162)),C162&lt;0),"Needs: nonnegative amount",IF(OR(NOT(ISNUMBER(Setup!$B$5)),NOT(ISNUMBER(Setup!$B$10))),"Needs: paycheck settings",IF(OR(B162&lt;Setup!$B$5,B162&gt;Setup!$B$11),"Outside plan dates",IF(AND(D162&lt;&gt;"",OR(NOT(ISNUMBER(D162)),COUNTIFS(Paychecks!$A$8:$A$34,D162)=0)),"Needs: valid payday override",IF(AND(ISNUMBER(D162),D162&gt;B162-Setup!$B$10),"Needs: override before deadline",IF(F162="","Unfunded before first payday","Assigned"))))))))))</f>
        <v/>
      </c>
      <c r="H162" s="44"/>
    </row>
    <row r="163" ht="22.5" customHeight="1">
      <c r="A163" s="44"/>
      <c r="B163" s="38"/>
      <c r="C163" s="39"/>
      <c r="D163" s="38"/>
      <c r="E163" s="41"/>
      <c r="F163" s="42" t="str">
        <f>IF(OR(A163="",NOT(ISNUMBER(B163)),NOT(ISNUMBER(C163)),C163&lt;0,NOT(ISNUMBER(Setup!$B$5)),NOT(ISNUMBER(Setup!$B$10)),E163="Yes",B163&lt;Setup!$B$5,B163&gt;Setup!$B$11),"",IF(ISNUMBER(D163),IF(OR(COUNTIFS(Paychecks!$A$8:$A$34,D163)=0,D163&gt;B163-Setup!$B$10),"",D163),IF(D163&lt;&gt;"","",IF(B163-Setup!$B$10&lt;Setup!$B$5,"",Setup!$B$5+14*INT((B163-Setup!$B$10-Setup!$B$5)/14)))))</f>
        <v/>
      </c>
      <c r="G163" s="43" t="str">
        <f>IF(COUNTA(A163:E163)=0,"",IF(E163="Yes","Excluded",IF(A163="","Needs: bill name",IF(OR(NOT(ISNUMBER(B163)),B163&lt;&gt;INT(B163)),"Needs: valid due date",IF(OR(NOT(ISNUMBER(C163)),C163&lt;0),"Needs: nonnegative amount",IF(OR(NOT(ISNUMBER(Setup!$B$5)),NOT(ISNUMBER(Setup!$B$10))),"Needs: paycheck settings",IF(OR(B163&lt;Setup!$B$5,B163&gt;Setup!$B$11),"Outside plan dates",IF(AND(D163&lt;&gt;"",OR(NOT(ISNUMBER(D163)),COUNTIFS(Paychecks!$A$8:$A$34,D163)=0)),"Needs: valid payday override",IF(AND(ISNUMBER(D163),D163&gt;B163-Setup!$B$10),"Needs: override before deadline",IF(F163="","Unfunded before first payday","Assigned"))))))))))</f>
        <v/>
      </c>
      <c r="H163" s="44"/>
    </row>
    <row r="164" ht="22.5" customHeight="1">
      <c r="A164" s="44"/>
      <c r="B164" s="38"/>
      <c r="C164" s="39"/>
      <c r="D164" s="38"/>
      <c r="E164" s="41"/>
      <c r="F164" s="42" t="str">
        <f>IF(OR(A164="",NOT(ISNUMBER(B164)),NOT(ISNUMBER(C164)),C164&lt;0,NOT(ISNUMBER(Setup!$B$5)),NOT(ISNUMBER(Setup!$B$10)),E164="Yes",B164&lt;Setup!$B$5,B164&gt;Setup!$B$11),"",IF(ISNUMBER(D164),IF(OR(COUNTIFS(Paychecks!$A$8:$A$34,D164)=0,D164&gt;B164-Setup!$B$10),"",D164),IF(D164&lt;&gt;"","",IF(B164-Setup!$B$10&lt;Setup!$B$5,"",Setup!$B$5+14*INT((B164-Setup!$B$10-Setup!$B$5)/14)))))</f>
        <v/>
      </c>
      <c r="G164" s="43" t="str">
        <f>IF(COUNTA(A164:E164)=0,"",IF(E164="Yes","Excluded",IF(A164="","Needs: bill name",IF(OR(NOT(ISNUMBER(B164)),B164&lt;&gt;INT(B164)),"Needs: valid due date",IF(OR(NOT(ISNUMBER(C164)),C164&lt;0),"Needs: nonnegative amount",IF(OR(NOT(ISNUMBER(Setup!$B$5)),NOT(ISNUMBER(Setup!$B$10))),"Needs: paycheck settings",IF(OR(B164&lt;Setup!$B$5,B164&gt;Setup!$B$11),"Outside plan dates",IF(AND(D164&lt;&gt;"",OR(NOT(ISNUMBER(D164)),COUNTIFS(Paychecks!$A$8:$A$34,D164)=0)),"Needs: valid payday override",IF(AND(ISNUMBER(D164),D164&gt;B164-Setup!$B$10),"Needs: override before deadline",IF(F164="","Unfunded before first payday","Assigned"))))))))))</f>
        <v/>
      </c>
      <c r="H164" s="44"/>
    </row>
    <row r="165" ht="22.5" customHeight="1">
      <c r="A165" s="44"/>
      <c r="B165" s="38"/>
      <c r="C165" s="39"/>
      <c r="D165" s="38"/>
      <c r="E165" s="41"/>
      <c r="F165" s="42" t="str">
        <f>IF(OR(A165="",NOT(ISNUMBER(B165)),NOT(ISNUMBER(C165)),C165&lt;0,NOT(ISNUMBER(Setup!$B$5)),NOT(ISNUMBER(Setup!$B$10)),E165="Yes",B165&lt;Setup!$B$5,B165&gt;Setup!$B$11),"",IF(ISNUMBER(D165),IF(OR(COUNTIFS(Paychecks!$A$8:$A$34,D165)=0,D165&gt;B165-Setup!$B$10),"",D165),IF(D165&lt;&gt;"","",IF(B165-Setup!$B$10&lt;Setup!$B$5,"",Setup!$B$5+14*INT((B165-Setup!$B$10-Setup!$B$5)/14)))))</f>
        <v/>
      </c>
      <c r="G165" s="43" t="str">
        <f>IF(COUNTA(A165:E165)=0,"",IF(E165="Yes","Excluded",IF(A165="","Needs: bill name",IF(OR(NOT(ISNUMBER(B165)),B165&lt;&gt;INT(B165)),"Needs: valid due date",IF(OR(NOT(ISNUMBER(C165)),C165&lt;0),"Needs: nonnegative amount",IF(OR(NOT(ISNUMBER(Setup!$B$5)),NOT(ISNUMBER(Setup!$B$10))),"Needs: paycheck settings",IF(OR(B165&lt;Setup!$B$5,B165&gt;Setup!$B$11),"Outside plan dates",IF(AND(D165&lt;&gt;"",OR(NOT(ISNUMBER(D165)),COUNTIFS(Paychecks!$A$8:$A$34,D165)=0)),"Needs: valid payday override",IF(AND(ISNUMBER(D165),D165&gt;B165-Setup!$B$10),"Needs: override before deadline",IF(F165="","Unfunded before first payday","Assigned"))))))))))</f>
        <v/>
      </c>
      <c r="H165" s="44"/>
    </row>
    <row r="166" ht="22.5" customHeight="1">
      <c r="A166" s="44"/>
      <c r="B166" s="38"/>
      <c r="C166" s="39"/>
      <c r="D166" s="38"/>
      <c r="E166" s="41"/>
      <c r="F166" s="42" t="str">
        <f>IF(OR(A166="",NOT(ISNUMBER(B166)),NOT(ISNUMBER(C166)),C166&lt;0,NOT(ISNUMBER(Setup!$B$5)),NOT(ISNUMBER(Setup!$B$10)),E166="Yes",B166&lt;Setup!$B$5,B166&gt;Setup!$B$11),"",IF(ISNUMBER(D166),IF(OR(COUNTIFS(Paychecks!$A$8:$A$34,D166)=0,D166&gt;B166-Setup!$B$10),"",D166),IF(D166&lt;&gt;"","",IF(B166-Setup!$B$10&lt;Setup!$B$5,"",Setup!$B$5+14*INT((B166-Setup!$B$10-Setup!$B$5)/14)))))</f>
        <v/>
      </c>
      <c r="G166" s="43" t="str">
        <f>IF(COUNTA(A166:E166)=0,"",IF(E166="Yes","Excluded",IF(A166="","Needs: bill name",IF(OR(NOT(ISNUMBER(B166)),B166&lt;&gt;INT(B166)),"Needs: valid due date",IF(OR(NOT(ISNUMBER(C166)),C166&lt;0),"Needs: nonnegative amount",IF(OR(NOT(ISNUMBER(Setup!$B$5)),NOT(ISNUMBER(Setup!$B$10))),"Needs: paycheck settings",IF(OR(B166&lt;Setup!$B$5,B166&gt;Setup!$B$11),"Outside plan dates",IF(AND(D166&lt;&gt;"",OR(NOT(ISNUMBER(D166)),COUNTIFS(Paychecks!$A$8:$A$34,D166)=0)),"Needs: valid payday override",IF(AND(ISNUMBER(D166),D166&gt;B166-Setup!$B$10),"Needs: override before deadline",IF(F166="","Unfunded before first payday","Assigned"))))))))))</f>
        <v/>
      </c>
      <c r="H166" s="44"/>
    </row>
    <row r="167" ht="22.5" customHeight="1">
      <c r="A167" s="44"/>
      <c r="B167" s="38"/>
      <c r="C167" s="39"/>
      <c r="D167" s="38"/>
      <c r="E167" s="41"/>
      <c r="F167" s="42" t="str">
        <f>IF(OR(A167="",NOT(ISNUMBER(B167)),NOT(ISNUMBER(C167)),C167&lt;0,NOT(ISNUMBER(Setup!$B$5)),NOT(ISNUMBER(Setup!$B$10)),E167="Yes",B167&lt;Setup!$B$5,B167&gt;Setup!$B$11),"",IF(ISNUMBER(D167),IF(OR(COUNTIFS(Paychecks!$A$8:$A$34,D167)=0,D167&gt;B167-Setup!$B$10),"",D167),IF(D167&lt;&gt;"","",IF(B167-Setup!$B$10&lt;Setup!$B$5,"",Setup!$B$5+14*INT((B167-Setup!$B$10-Setup!$B$5)/14)))))</f>
        <v/>
      </c>
      <c r="G167" s="43" t="str">
        <f>IF(COUNTA(A167:E167)=0,"",IF(E167="Yes","Excluded",IF(A167="","Needs: bill name",IF(OR(NOT(ISNUMBER(B167)),B167&lt;&gt;INT(B167)),"Needs: valid due date",IF(OR(NOT(ISNUMBER(C167)),C167&lt;0),"Needs: nonnegative amount",IF(OR(NOT(ISNUMBER(Setup!$B$5)),NOT(ISNUMBER(Setup!$B$10))),"Needs: paycheck settings",IF(OR(B167&lt;Setup!$B$5,B167&gt;Setup!$B$11),"Outside plan dates",IF(AND(D167&lt;&gt;"",OR(NOT(ISNUMBER(D167)),COUNTIFS(Paychecks!$A$8:$A$34,D167)=0)),"Needs: valid payday override",IF(AND(ISNUMBER(D167),D167&gt;B167-Setup!$B$10),"Needs: override before deadline",IF(F167="","Unfunded before first payday","Assigned"))))))))))</f>
        <v/>
      </c>
      <c r="H167" s="44"/>
    </row>
    <row r="168" ht="22.5" customHeight="1">
      <c r="A168" s="44"/>
      <c r="B168" s="38"/>
      <c r="C168" s="39"/>
      <c r="D168" s="38"/>
      <c r="E168" s="41"/>
      <c r="F168" s="42" t="str">
        <f>IF(OR(A168="",NOT(ISNUMBER(B168)),NOT(ISNUMBER(C168)),C168&lt;0,NOT(ISNUMBER(Setup!$B$5)),NOT(ISNUMBER(Setup!$B$10)),E168="Yes",B168&lt;Setup!$B$5,B168&gt;Setup!$B$11),"",IF(ISNUMBER(D168),IF(OR(COUNTIFS(Paychecks!$A$8:$A$34,D168)=0,D168&gt;B168-Setup!$B$10),"",D168),IF(D168&lt;&gt;"","",IF(B168-Setup!$B$10&lt;Setup!$B$5,"",Setup!$B$5+14*INT((B168-Setup!$B$10-Setup!$B$5)/14)))))</f>
        <v/>
      </c>
      <c r="G168" s="43" t="str">
        <f>IF(COUNTA(A168:E168)=0,"",IF(E168="Yes","Excluded",IF(A168="","Needs: bill name",IF(OR(NOT(ISNUMBER(B168)),B168&lt;&gt;INT(B168)),"Needs: valid due date",IF(OR(NOT(ISNUMBER(C168)),C168&lt;0),"Needs: nonnegative amount",IF(OR(NOT(ISNUMBER(Setup!$B$5)),NOT(ISNUMBER(Setup!$B$10))),"Needs: paycheck settings",IF(OR(B168&lt;Setup!$B$5,B168&gt;Setup!$B$11),"Outside plan dates",IF(AND(D168&lt;&gt;"",OR(NOT(ISNUMBER(D168)),COUNTIFS(Paychecks!$A$8:$A$34,D168)=0)),"Needs: valid payday override",IF(AND(ISNUMBER(D168),D168&gt;B168-Setup!$B$10),"Needs: override before deadline",IF(F168="","Unfunded before first payday","Assigned"))))))))))</f>
        <v/>
      </c>
      <c r="H168" s="44"/>
    </row>
    <row r="169" ht="22.5" customHeight="1">
      <c r="A169" s="44"/>
      <c r="B169" s="38"/>
      <c r="C169" s="39"/>
      <c r="D169" s="38"/>
      <c r="E169" s="41"/>
      <c r="F169" s="42" t="str">
        <f>IF(OR(A169="",NOT(ISNUMBER(B169)),NOT(ISNUMBER(C169)),C169&lt;0,NOT(ISNUMBER(Setup!$B$5)),NOT(ISNUMBER(Setup!$B$10)),E169="Yes",B169&lt;Setup!$B$5,B169&gt;Setup!$B$11),"",IF(ISNUMBER(D169),IF(OR(COUNTIFS(Paychecks!$A$8:$A$34,D169)=0,D169&gt;B169-Setup!$B$10),"",D169),IF(D169&lt;&gt;"","",IF(B169-Setup!$B$10&lt;Setup!$B$5,"",Setup!$B$5+14*INT((B169-Setup!$B$10-Setup!$B$5)/14)))))</f>
        <v/>
      </c>
      <c r="G169" s="43" t="str">
        <f>IF(COUNTA(A169:E169)=0,"",IF(E169="Yes","Excluded",IF(A169="","Needs: bill name",IF(OR(NOT(ISNUMBER(B169)),B169&lt;&gt;INT(B169)),"Needs: valid due date",IF(OR(NOT(ISNUMBER(C169)),C169&lt;0),"Needs: nonnegative amount",IF(OR(NOT(ISNUMBER(Setup!$B$5)),NOT(ISNUMBER(Setup!$B$10))),"Needs: paycheck settings",IF(OR(B169&lt;Setup!$B$5,B169&gt;Setup!$B$11),"Outside plan dates",IF(AND(D169&lt;&gt;"",OR(NOT(ISNUMBER(D169)),COUNTIFS(Paychecks!$A$8:$A$34,D169)=0)),"Needs: valid payday override",IF(AND(ISNUMBER(D169),D169&gt;B169-Setup!$B$10),"Needs: override before deadline",IF(F169="","Unfunded before first payday","Assigned"))))))))))</f>
        <v/>
      </c>
      <c r="H169" s="44"/>
    </row>
    <row r="170" ht="22.5" customHeight="1">
      <c r="A170" s="44"/>
      <c r="B170" s="38"/>
      <c r="C170" s="39"/>
      <c r="D170" s="38"/>
      <c r="E170" s="41"/>
      <c r="F170" s="42" t="str">
        <f>IF(OR(A170="",NOT(ISNUMBER(B170)),NOT(ISNUMBER(C170)),C170&lt;0,NOT(ISNUMBER(Setup!$B$5)),NOT(ISNUMBER(Setup!$B$10)),E170="Yes",B170&lt;Setup!$B$5,B170&gt;Setup!$B$11),"",IF(ISNUMBER(D170),IF(OR(COUNTIFS(Paychecks!$A$8:$A$34,D170)=0,D170&gt;B170-Setup!$B$10),"",D170),IF(D170&lt;&gt;"","",IF(B170-Setup!$B$10&lt;Setup!$B$5,"",Setup!$B$5+14*INT((B170-Setup!$B$10-Setup!$B$5)/14)))))</f>
        <v/>
      </c>
      <c r="G170" s="43" t="str">
        <f>IF(COUNTA(A170:E170)=0,"",IF(E170="Yes","Excluded",IF(A170="","Needs: bill name",IF(OR(NOT(ISNUMBER(B170)),B170&lt;&gt;INT(B170)),"Needs: valid due date",IF(OR(NOT(ISNUMBER(C170)),C170&lt;0),"Needs: nonnegative amount",IF(OR(NOT(ISNUMBER(Setup!$B$5)),NOT(ISNUMBER(Setup!$B$10))),"Needs: paycheck settings",IF(OR(B170&lt;Setup!$B$5,B170&gt;Setup!$B$11),"Outside plan dates",IF(AND(D170&lt;&gt;"",OR(NOT(ISNUMBER(D170)),COUNTIFS(Paychecks!$A$8:$A$34,D170)=0)),"Needs: valid payday override",IF(AND(ISNUMBER(D170),D170&gt;B170-Setup!$B$10),"Needs: override before deadline",IF(F170="","Unfunded before first payday","Assigned"))))))))))</f>
        <v/>
      </c>
      <c r="H170" s="44"/>
    </row>
    <row r="171" ht="22.5" customHeight="1">
      <c r="A171" s="44"/>
      <c r="B171" s="38"/>
      <c r="C171" s="39"/>
      <c r="D171" s="38"/>
      <c r="E171" s="41"/>
      <c r="F171" s="42" t="str">
        <f>IF(OR(A171="",NOT(ISNUMBER(B171)),NOT(ISNUMBER(C171)),C171&lt;0,NOT(ISNUMBER(Setup!$B$5)),NOT(ISNUMBER(Setup!$B$10)),E171="Yes",B171&lt;Setup!$B$5,B171&gt;Setup!$B$11),"",IF(ISNUMBER(D171),IF(OR(COUNTIFS(Paychecks!$A$8:$A$34,D171)=0,D171&gt;B171-Setup!$B$10),"",D171),IF(D171&lt;&gt;"","",IF(B171-Setup!$B$10&lt;Setup!$B$5,"",Setup!$B$5+14*INT((B171-Setup!$B$10-Setup!$B$5)/14)))))</f>
        <v/>
      </c>
      <c r="G171" s="43" t="str">
        <f>IF(COUNTA(A171:E171)=0,"",IF(E171="Yes","Excluded",IF(A171="","Needs: bill name",IF(OR(NOT(ISNUMBER(B171)),B171&lt;&gt;INT(B171)),"Needs: valid due date",IF(OR(NOT(ISNUMBER(C171)),C171&lt;0),"Needs: nonnegative amount",IF(OR(NOT(ISNUMBER(Setup!$B$5)),NOT(ISNUMBER(Setup!$B$10))),"Needs: paycheck settings",IF(OR(B171&lt;Setup!$B$5,B171&gt;Setup!$B$11),"Outside plan dates",IF(AND(D171&lt;&gt;"",OR(NOT(ISNUMBER(D171)),COUNTIFS(Paychecks!$A$8:$A$34,D171)=0)),"Needs: valid payday override",IF(AND(ISNUMBER(D171),D171&gt;B171-Setup!$B$10),"Needs: override before deadline",IF(F171="","Unfunded before first payday","Assigned"))))))))))</f>
        <v/>
      </c>
      <c r="H171" s="44"/>
    </row>
    <row r="172" ht="22.5" customHeight="1">
      <c r="A172" s="44"/>
      <c r="B172" s="38"/>
      <c r="C172" s="39"/>
      <c r="D172" s="38"/>
      <c r="E172" s="41"/>
      <c r="F172" s="42" t="str">
        <f>IF(OR(A172="",NOT(ISNUMBER(B172)),NOT(ISNUMBER(C172)),C172&lt;0,NOT(ISNUMBER(Setup!$B$5)),NOT(ISNUMBER(Setup!$B$10)),E172="Yes",B172&lt;Setup!$B$5,B172&gt;Setup!$B$11),"",IF(ISNUMBER(D172),IF(OR(COUNTIFS(Paychecks!$A$8:$A$34,D172)=0,D172&gt;B172-Setup!$B$10),"",D172),IF(D172&lt;&gt;"","",IF(B172-Setup!$B$10&lt;Setup!$B$5,"",Setup!$B$5+14*INT((B172-Setup!$B$10-Setup!$B$5)/14)))))</f>
        <v/>
      </c>
      <c r="G172" s="43" t="str">
        <f>IF(COUNTA(A172:E172)=0,"",IF(E172="Yes","Excluded",IF(A172="","Needs: bill name",IF(OR(NOT(ISNUMBER(B172)),B172&lt;&gt;INT(B172)),"Needs: valid due date",IF(OR(NOT(ISNUMBER(C172)),C172&lt;0),"Needs: nonnegative amount",IF(OR(NOT(ISNUMBER(Setup!$B$5)),NOT(ISNUMBER(Setup!$B$10))),"Needs: paycheck settings",IF(OR(B172&lt;Setup!$B$5,B172&gt;Setup!$B$11),"Outside plan dates",IF(AND(D172&lt;&gt;"",OR(NOT(ISNUMBER(D172)),COUNTIFS(Paychecks!$A$8:$A$34,D172)=0)),"Needs: valid payday override",IF(AND(ISNUMBER(D172),D172&gt;B172-Setup!$B$10),"Needs: override before deadline",IF(F172="","Unfunded before first payday","Assigned"))))))))))</f>
        <v/>
      </c>
      <c r="H172" s="44"/>
    </row>
    <row r="173" ht="22.5" customHeight="1">
      <c r="A173" s="44"/>
      <c r="B173" s="38"/>
      <c r="C173" s="39"/>
      <c r="D173" s="38"/>
      <c r="E173" s="41"/>
      <c r="F173" s="42" t="str">
        <f>IF(OR(A173="",NOT(ISNUMBER(B173)),NOT(ISNUMBER(C173)),C173&lt;0,NOT(ISNUMBER(Setup!$B$5)),NOT(ISNUMBER(Setup!$B$10)),E173="Yes",B173&lt;Setup!$B$5,B173&gt;Setup!$B$11),"",IF(ISNUMBER(D173),IF(OR(COUNTIFS(Paychecks!$A$8:$A$34,D173)=0,D173&gt;B173-Setup!$B$10),"",D173),IF(D173&lt;&gt;"","",IF(B173-Setup!$B$10&lt;Setup!$B$5,"",Setup!$B$5+14*INT((B173-Setup!$B$10-Setup!$B$5)/14)))))</f>
        <v/>
      </c>
      <c r="G173" s="43" t="str">
        <f>IF(COUNTA(A173:E173)=0,"",IF(E173="Yes","Excluded",IF(A173="","Needs: bill name",IF(OR(NOT(ISNUMBER(B173)),B173&lt;&gt;INT(B173)),"Needs: valid due date",IF(OR(NOT(ISNUMBER(C173)),C173&lt;0),"Needs: nonnegative amount",IF(OR(NOT(ISNUMBER(Setup!$B$5)),NOT(ISNUMBER(Setup!$B$10))),"Needs: paycheck settings",IF(OR(B173&lt;Setup!$B$5,B173&gt;Setup!$B$11),"Outside plan dates",IF(AND(D173&lt;&gt;"",OR(NOT(ISNUMBER(D173)),COUNTIFS(Paychecks!$A$8:$A$34,D173)=0)),"Needs: valid payday override",IF(AND(ISNUMBER(D173),D173&gt;B173-Setup!$B$10),"Needs: override before deadline",IF(F173="","Unfunded before first payday","Assigned"))))))))))</f>
        <v/>
      </c>
      <c r="H173" s="44"/>
    </row>
    <row r="174" ht="22.5" customHeight="1">
      <c r="A174" s="44"/>
      <c r="B174" s="38"/>
      <c r="C174" s="39"/>
      <c r="D174" s="38"/>
      <c r="E174" s="41"/>
      <c r="F174" s="42" t="str">
        <f>IF(OR(A174="",NOT(ISNUMBER(B174)),NOT(ISNUMBER(C174)),C174&lt;0,NOT(ISNUMBER(Setup!$B$5)),NOT(ISNUMBER(Setup!$B$10)),E174="Yes",B174&lt;Setup!$B$5,B174&gt;Setup!$B$11),"",IF(ISNUMBER(D174),IF(OR(COUNTIFS(Paychecks!$A$8:$A$34,D174)=0,D174&gt;B174-Setup!$B$10),"",D174),IF(D174&lt;&gt;"","",IF(B174-Setup!$B$10&lt;Setup!$B$5,"",Setup!$B$5+14*INT((B174-Setup!$B$10-Setup!$B$5)/14)))))</f>
        <v/>
      </c>
      <c r="G174" s="43" t="str">
        <f>IF(COUNTA(A174:E174)=0,"",IF(E174="Yes","Excluded",IF(A174="","Needs: bill name",IF(OR(NOT(ISNUMBER(B174)),B174&lt;&gt;INT(B174)),"Needs: valid due date",IF(OR(NOT(ISNUMBER(C174)),C174&lt;0),"Needs: nonnegative amount",IF(OR(NOT(ISNUMBER(Setup!$B$5)),NOT(ISNUMBER(Setup!$B$10))),"Needs: paycheck settings",IF(OR(B174&lt;Setup!$B$5,B174&gt;Setup!$B$11),"Outside plan dates",IF(AND(D174&lt;&gt;"",OR(NOT(ISNUMBER(D174)),COUNTIFS(Paychecks!$A$8:$A$34,D174)=0)),"Needs: valid payday override",IF(AND(ISNUMBER(D174),D174&gt;B174-Setup!$B$10),"Needs: override before deadline",IF(F174="","Unfunded before first payday","Assigned"))))))))))</f>
        <v/>
      </c>
      <c r="H174" s="44"/>
    </row>
    <row r="175" ht="22.5" customHeight="1">
      <c r="A175" s="44"/>
      <c r="B175" s="38"/>
      <c r="C175" s="39"/>
      <c r="D175" s="38"/>
      <c r="E175" s="41"/>
      <c r="F175" s="42" t="str">
        <f>IF(OR(A175="",NOT(ISNUMBER(B175)),NOT(ISNUMBER(C175)),C175&lt;0,NOT(ISNUMBER(Setup!$B$5)),NOT(ISNUMBER(Setup!$B$10)),E175="Yes",B175&lt;Setup!$B$5,B175&gt;Setup!$B$11),"",IF(ISNUMBER(D175),IF(OR(COUNTIFS(Paychecks!$A$8:$A$34,D175)=0,D175&gt;B175-Setup!$B$10),"",D175),IF(D175&lt;&gt;"","",IF(B175-Setup!$B$10&lt;Setup!$B$5,"",Setup!$B$5+14*INT((B175-Setup!$B$10-Setup!$B$5)/14)))))</f>
        <v/>
      </c>
      <c r="G175" s="43" t="str">
        <f>IF(COUNTA(A175:E175)=0,"",IF(E175="Yes","Excluded",IF(A175="","Needs: bill name",IF(OR(NOT(ISNUMBER(B175)),B175&lt;&gt;INT(B175)),"Needs: valid due date",IF(OR(NOT(ISNUMBER(C175)),C175&lt;0),"Needs: nonnegative amount",IF(OR(NOT(ISNUMBER(Setup!$B$5)),NOT(ISNUMBER(Setup!$B$10))),"Needs: paycheck settings",IF(OR(B175&lt;Setup!$B$5,B175&gt;Setup!$B$11),"Outside plan dates",IF(AND(D175&lt;&gt;"",OR(NOT(ISNUMBER(D175)),COUNTIFS(Paychecks!$A$8:$A$34,D175)=0)),"Needs: valid payday override",IF(AND(ISNUMBER(D175),D175&gt;B175-Setup!$B$10),"Needs: override before deadline",IF(F175="","Unfunded before first payday","Assigned"))))))))))</f>
        <v/>
      </c>
      <c r="H175" s="44"/>
    </row>
    <row r="176" ht="22.5" customHeight="1">
      <c r="A176" s="44"/>
      <c r="B176" s="38"/>
      <c r="C176" s="39"/>
      <c r="D176" s="38"/>
      <c r="E176" s="41"/>
      <c r="F176" s="42" t="str">
        <f>IF(OR(A176="",NOT(ISNUMBER(B176)),NOT(ISNUMBER(C176)),C176&lt;0,NOT(ISNUMBER(Setup!$B$5)),NOT(ISNUMBER(Setup!$B$10)),E176="Yes",B176&lt;Setup!$B$5,B176&gt;Setup!$B$11),"",IF(ISNUMBER(D176),IF(OR(COUNTIFS(Paychecks!$A$8:$A$34,D176)=0,D176&gt;B176-Setup!$B$10),"",D176),IF(D176&lt;&gt;"","",IF(B176-Setup!$B$10&lt;Setup!$B$5,"",Setup!$B$5+14*INT((B176-Setup!$B$10-Setup!$B$5)/14)))))</f>
        <v/>
      </c>
      <c r="G176" s="43" t="str">
        <f>IF(COUNTA(A176:E176)=0,"",IF(E176="Yes","Excluded",IF(A176="","Needs: bill name",IF(OR(NOT(ISNUMBER(B176)),B176&lt;&gt;INT(B176)),"Needs: valid due date",IF(OR(NOT(ISNUMBER(C176)),C176&lt;0),"Needs: nonnegative amount",IF(OR(NOT(ISNUMBER(Setup!$B$5)),NOT(ISNUMBER(Setup!$B$10))),"Needs: paycheck settings",IF(OR(B176&lt;Setup!$B$5,B176&gt;Setup!$B$11),"Outside plan dates",IF(AND(D176&lt;&gt;"",OR(NOT(ISNUMBER(D176)),COUNTIFS(Paychecks!$A$8:$A$34,D176)=0)),"Needs: valid payday override",IF(AND(ISNUMBER(D176),D176&gt;B176-Setup!$B$10),"Needs: override before deadline",IF(F176="","Unfunded before first payday","Assigned"))))))))))</f>
        <v/>
      </c>
      <c r="H176" s="44"/>
    </row>
    <row r="177" ht="22.5" customHeight="1">
      <c r="A177" s="44"/>
      <c r="B177" s="38"/>
      <c r="C177" s="39"/>
      <c r="D177" s="38"/>
      <c r="E177" s="41"/>
      <c r="F177" s="42" t="str">
        <f>IF(OR(A177="",NOT(ISNUMBER(B177)),NOT(ISNUMBER(C177)),C177&lt;0,NOT(ISNUMBER(Setup!$B$5)),NOT(ISNUMBER(Setup!$B$10)),E177="Yes",B177&lt;Setup!$B$5,B177&gt;Setup!$B$11),"",IF(ISNUMBER(D177),IF(OR(COUNTIFS(Paychecks!$A$8:$A$34,D177)=0,D177&gt;B177-Setup!$B$10),"",D177),IF(D177&lt;&gt;"","",IF(B177-Setup!$B$10&lt;Setup!$B$5,"",Setup!$B$5+14*INT((B177-Setup!$B$10-Setup!$B$5)/14)))))</f>
        <v/>
      </c>
      <c r="G177" s="43" t="str">
        <f>IF(COUNTA(A177:E177)=0,"",IF(E177="Yes","Excluded",IF(A177="","Needs: bill name",IF(OR(NOT(ISNUMBER(B177)),B177&lt;&gt;INT(B177)),"Needs: valid due date",IF(OR(NOT(ISNUMBER(C177)),C177&lt;0),"Needs: nonnegative amount",IF(OR(NOT(ISNUMBER(Setup!$B$5)),NOT(ISNUMBER(Setup!$B$10))),"Needs: paycheck settings",IF(OR(B177&lt;Setup!$B$5,B177&gt;Setup!$B$11),"Outside plan dates",IF(AND(D177&lt;&gt;"",OR(NOT(ISNUMBER(D177)),COUNTIFS(Paychecks!$A$8:$A$34,D177)=0)),"Needs: valid payday override",IF(AND(ISNUMBER(D177),D177&gt;B177-Setup!$B$10),"Needs: override before deadline",IF(F177="","Unfunded before first payday","Assigned"))))))))))</f>
        <v/>
      </c>
      <c r="H177" s="44"/>
    </row>
    <row r="178" ht="22.5" customHeight="1">
      <c r="A178" s="44"/>
      <c r="B178" s="38"/>
      <c r="C178" s="39"/>
      <c r="D178" s="38"/>
      <c r="E178" s="41"/>
      <c r="F178" s="42" t="str">
        <f>IF(OR(A178="",NOT(ISNUMBER(B178)),NOT(ISNUMBER(C178)),C178&lt;0,NOT(ISNUMBER(Setup!$B$5)),NOT(ISNUMBER(Setup!$B$10)),E178="Yes",B178&lt;Setup!$B$5,B178&gt;Setup!$B$11),"",IF(ISNUMBER(D178),IF(OR(COUNTIFS(Paychecks!$A$8:$A$34,D178)=0,D178&gt;B178-Setup!$B$10),"",D178),IF(D178&lt;&gt;"","",IF(B178-Setup!$B$10&lt;Setup!$B$5,"",Setup!$B$5+14*INT((B178-Setup!$B$10-Setup!$B$5)/14)))))</f>
        <v/>
      </c>
      <c r="G178" s="43" t="str">
        <f>IF(COUNTA(A178:E178)=0,"",IF(E178="Yes","Excluded",IF(A178="","Needs: bill name",IF(OR(NOT(ISNUMBER(B178)),B178&lt;&gt;INT(B178)),"Needs: valid due date",IF(OR(NOT(ISNUMBER(C178)),C178&lt;0),"Needs: nonnegative amount",IF(OR(NOT(ISNUMBER(Setup!$B$5)),NOT(ISNUMBER(Setup!$B$10))),"Needs: paycheck settings",IF(OR(B178&lt;Setup!$B$5,B178&gt;Setup!$B$11),"Outside plan dates",IF(AND(D178&lt;&gt;"",OR(NOT(ISNUMBER(D178)),COUNTIFS(Paychecks!$A$8:$A$34,D178)=0)),"Needs: valid payday override",IF(AND(ISNUMBER(D178),D178&gt;B178-Setup!$B$10),"Needs: override before deadline",IF(F178="","Unfunded before first payday","Assigned"))))))))))</f>
        <v/>
      </c>
      <c r="H178" s="44"/>
    </row>
    <row r="179" ht="22.5" customHeight="1">
      <c r="A179" s="44"/>
      <c r="B179" s="38"/>
      <c r="C179" s="39"/>
      <c r="D179" s="38"/>
      <c r="E179" s="41"/>
      <c r="F179" s="42" t="str">
        <f>IF(OR(A179="",NOT(ISNUMBER(B179)),NOT(ISNUMBER(C179)),C179&lt;0,NOT(ISNUMBER(Setup!$B$5)),NOT(ISNUMBER(Setup!$B$10)),E179="Yes",B179&lt;Setup!$B$5,B179&gt;Setup!$B$11),"",IF(ISNUMBER(D179),IF(OR(COUNTIFS(Paychecks!$A$8:$A$34,D179)=0,D179&gt;B179-Setup!$B$10),"",D179),IF(D179&lt;&gt;"","",IF(B179-Setup!$B$10&lt;Setup!$B$5,"",Setup!$B$5+14*INT((B179-Setup!$B$10-Setup!$B$5)/14)))))</f>
        <v/>
      </c>
      <c r="G179" s="43" t="str">
        <f>IF(COUNTA(A179:E179)=0,"",IF(E179="Yes","Excluded",IF(A179="","Needs: bill name",IF(OR(NOT(ISNUMBER(B179)),B179&lt;&gt;INT(B179)),"Needs: valid due date",IF(OR(NOT(ISNUMBER(C179)),C179&lt;0),"Needs: nonnegative amount",IF(OR(NOT(ISNUMBER(Setup!$B$5)),NOT(ISNUMBER(Setup!$B$10))),"Needs: paycheck settings",IF(OR(B179&lt;Setup!$B$5,B179&gt;Setup!$B$11),"Outside plan dates",IF(AND(D179&lt;&gt;"",OR(NOT(ISNUMBER(D179)),COUNTIFS(Paychecks!$A$8:$A$34,D179)=0)),"Needs: valid payday override",IF(AND(ISNUMBER(D179),D179&gt;B179-Setup!$B$10),"Needs: override before deadline",IF(F179="","Unfunded before first payday","Assigned"))))))))))</f>
        <v/>
      </c>
      <c r="H179" s="44"/>
    </row>
    <row r="180" ht="22.5" customHeight="1">
      <c r="A180" s="44"/>
      <c r="B180" s="38"/>
      <c r="C180" s="39"/>
      <c r="D180" s="38"/>
      <c r="E180" s="41"/>
      <c r="F180" s="42" t="str">
        <f>IF(OR(A180="",NOT(ISNUMBER(B180)),NOT(ISNUMBER(C180)),C180&lt;0,NOT(ISNUMBER(Setup!$B$5)),NOT(ISNUMBER(Setup!$B$10)),E180="Yes",B180&lt;Setup!$B$5,B180&gt;Setup!$B$11),"",IF(ISNUMBER(D180),IF(OR(COUNTIFS(Paychecks!$A$8:$A$34,D180)=0,D180&gt;B180-Setup!$B$10),"",D180),IF(D180&lt;&gt;"","",IF(B180-Setup!$B$10&lt;Setup!$B$5,"",Setup!$B$5+14*INT((B180-Setup!$B$10-Setup!$B$5)/14)))))</f>
        <v/>
      </c>
      <c r="G180" s="43" t="str">
        <f>IF(COUNTA(A180:E180)=0,"",IF(E180="Yes","Excluded",IF(A180="","Needs: bill name",IF(OR(NOT(ISNUMBER(B180)),B180&lt;&gt;INT(B180)),"Needs: valid due date",IF(OR(NOT(ISNUMBER(C180)),C180&lt;0),"Needs: nonnegative amount",IF(OR(NOT(ISNUMBER(Setup!$B$5)),NOT(ISNUMBER(Setup!$B$10))),"Needs: paycheck settings",IF(OR(B180&lt;Setup!$B$5,B180&gt;Setup!$B$11),"Outside plan dates",IF(AND(D180&lt;&gt;"",OR(NOT(ISNUMBER(D180)),COUNTIFS(Paychecks!$A$8:$A$34,D180)=0)),"Needs: valid payday override",IF(AND(ISNUMBER(D180),D180&gt;B180-Setup!$B$10),"Needs: override before deadline",IF(F180="","Unfunded before first payday","Assigned"))))))))))</f>
        <v/>
      </c>
      <c r="H180" s="44"/>
    </row>
    <row r="181" ht="22.5" customHeight="1">
      <c r="A181" s="44"/>
      <c r="B181" s="38"/>
      <c r="C181" s="39"/>
      <c r="D181" s="38"/>
      <c r="E181" s="41"/>
      <c r="F181" s="42" t="str">
        <f>IF(OR(A181="",NOT(ISNUMBER(B181)),NOT(ISNUMBER(C181)),C181&lt;0,NOT(ISNUMBER(Setup!$B$5)),NOT(ISNUMBER(Setup!$B$10)),E181="Yes",B181&lt;Setup!$B$5,B181&gt;Setup!$B$11),"",IF(ISNUMBER(D181),IF(OR(COUNTIFS(Paychecks!$A$8:$A$34,D181)=0,D181&gt;B181-Setup!$B$10),"",D181),IF(D181&lt;&gt;"","",IF(B181-Setup!$B$10&lt;Setup!$B$5,"",Setup!$B$5+14*INT((B181-Setup!$B$10-Setup!$B$5)/14)))))</f>
        <v/>
      </c>
      <c r="G181" s="43" t="str">
        <f>IF(COUNTA(A181:E181)=0,"",IF(E181="Yes","Excluded",IF(A181="","Needs: bill name",IF(OR(NOT(ISNUMBER(B181)),B181&lt;&gt;INT(B181)),"Needs: valid due date",IF(OR(NOT(ISNUMBER(C181)),C181&lt;0),"Needs: nonnegative amount",IF(OR(NOT(ISNUMBER(Setup!$B$5)),NOT(ISNUMBER(Setup!$B$10))),"Needs: paycheck settings",IF(OR(B181&lt;Setup!$B$5,B181&gt;Setup!$B$11),"Outside plan dates",IF(AND(D181&lt;&gt;"",OR(NOT(ISNUMBER(D181)),COUNTIFS(Paychecks!$A$8:$A$34,D181)=0)),"Needs: valid payday override",IF(AND(ISNUMBER(D181),D181&gt;B181-Setup!$B$10),"Needs: override before deadline",IF(F181="","Unfunded before first payday","Assigned"))))))))))</f>
        <v/>
      </c>
      <c r="H181" s="44"/>
    </row>
    <row r="182" ht="22.5" customHeight="1">
      <c r="A182" s="44"/>
      <c r="B182" s="38"/>
      <c r="C182" s="39"/>
      <c r="D182" s="38"/>
      <c r="E182" s="41"/>
      <c r="F182" s="42" t="str">
        <f>IF(OR(A182="",NOT(ISNUMBER(B182)),NOT(ISNUMBER(C182)),C182&lt;0,NOT(ISNUMBER(Setup!$B$5)),NOT(ISNUMBER(Setup!$B$10)),E182="Yes",B182&lt;Setup!$B$5,B182&gt;Setup!$B$11),"",IF(ISNUMBER(D182),IF(OR(COUNTIFS(Paychecks!$A$8:$A$34,D182)=0,D182&gt;B182-Setup!$B$10),"",D182),IF(D182&lt;&gt;"","",IF(B182-Setup!$B$10&lt;Setup!$B$5,"",Setup!$B$5+14*INT((B182-Setup!$B$10-Setup!$B$5)/14)))))</f>
        <v/>
      </c>
      <c r="G182" s="43" t="str">
        <f>IF(COUNTA(A182:E182)=0,"",IF(E182="Yes","Excluded",IF(A182="","Needs: bill name",IF(OR(NOT(ISNUMBER(B182)),B182&lt;&gt;INT(B182)),"Needs: valid due date",IF(OR(NOT(ISNUMBER(C182)),C182&lt;0),"Needs: nonnegative amount",IF(OR(NOT(ISNUMBER(Setup!$B$5)),NOT(ISNUMBER(Setup!$B$10))),"Needs: paycheck settings",IF(OR(B182&lt;Setup!$B$5,B182&gt;Setup!$B$11),"Outside plan dates",IF(AND(D182&lt;&gt;"",OR(NOT(ISNUMBER(D182)),COUNTIFS(Paychecks!$A$8:$A$34,D182)=0)),"Needs: valid payday override",IF(AND(ISNUMBER(D182),D182&gt;B182-Setup!$B$10),"Needs: override before deadline",IF(F182="","Unfunded before first payday","Assigned"))))))))))</f>
        <v/>
      </c>
      <c r="H182" s="44"/>
    </row>
    <row r="183" ht="22.5" customHeight="1">
      <c r="A183" s="44"/>
      <c r="B183" s="38"/>
      <c r="C183" s="39"/>
      <c r="D183" s="38"/>
      <c r="E183" s="41"/>
      <c r="F183" s="42" t="str">
        <f>IF(OR(A183="",NOT(ISNUMBER(B183)),NOT(ISNUMBER(C183)),C183&lt;0,NOT(ISNUMBER(Setup!$B$5)),NOT(ISNUMBER(Setup!$B$10)),E183="Yes",B183&lt;Setup!$B$5,B183&gt;Setup!$B$11),"",IF(ISNUMBER(D183),IF(OR(COUNTIFS(Paychecks!$A$8:$A$34,D183)=0,D183&gt;B183-Setup!$B$10),"",D183),IF(D183&lt;&gt;"","",IF(B183-Setup!$B$10&lt;Setup!$B$5,"",Setup!$B$5+14*INT((B183-Setup!$B$10-Setup!$B$5)/14)))))</f>
        <v/>
      </c>
      <c r="G183" s="43" t="str">
        <f>IF(COUNTA(A183:E183)=0,"",IF(E183="Yes","Excluded",IF(A183="","Needs: bill name",IF(OR(NOT(ISNUMBER(B183)),B183&lt;&gt;INT(B183)),"Needs: valid due date",IF(OR(NOT(ISNUMBER(C183)),C183&lt;0),"Needs: nonnegative amount",IF(OR(NOT(ISNUMBER(Setup!$B$5)),NOT(ISNUMBER(Setup!$B$10))),"Needs: paycheck settings",IF(OR(B183&lt;Setup!$B$5,B183&gt;Setup!$B$11),"Outside plan dates",IF(AND(D183&lt;&gt;"",OR(NOT(ISNUMBER(D183)),COUNTIFS(Paychecks!$A$8:$A$34,D183)=0)),"Needs: valid payday override",IF(AND(ISNUMBER(D183),D183&gt;B183-Setup!$B$10),"Needs: override before deadline",IF(F183="","Unfunded before first payday","Assigned"))))))))))</f>
        <v/>
      </c>
      <c r="H183" s="44"/>
    </row>
    <row r="184" ht="22.5" customHeight="1">
      <c r="A184" s="44"/>
      <c r="B184" s="38"/>
      <c r="C184" s="39"/>
      <c r="D184" s="38"/>
      <c r="E184" s="41"/>
      <c r="F184" s="42" t="str">
        <f>IF(OR(A184="",NOT(ISNUMBER(B184)),NOT(ISNUMBER(C184)),C184&lt;0,NOT(ISNUMBER(Setup!$B$5)),NOT(ISNUMBER(Setup!$B$10)),E184="Yes",B184&lt;Setup!$B$5,B184&gt;Setup!$B$11),"",IF(ISNUMBER(D184),IF(OR(COUNTIFS(Paychecks!$A$8:$A$34,D184)=0,D184&gt;B184-Setup!$B$10),"",D184),IF(D184&lt;&gt;"","",IF(B184-Setup!$B$10&lt;Setup!$B$5,"",Setup!$B$5+14*INT((B184-Setup!$B$10-Setup!$B$5)/14)))))</f>
        <v/>
      </c>
      <c r="G184" s="43" t="str">
        <f>IF(COUNTA(A184:E184)=0,"",IF(E184="Yes","Excluded",IF(A184="","Needs: bill name",IF(OR(NOT(ISNUMBER(B184)),B184&lt;&gt;INT(B184)),"Needs: valid due date",IF(OR(NOT(ISNUMBER(C184)),C184&lt;0),"Needs: nonnegative amount",IF(OR(NOT(ISNUMBER(Setup!$B$5)),NOT(ISNUMBER(Setup!$B$10))),"Needs: paycheck settings",IF(OR(B184&lt;Setup!$B$5,B184&gt;Setup!$B$11),"Outside plan dates",IF(AND(D184&lt;&gt;"",OR(NOT(ISNUMBER(D184)),COUNTIFS(Paychecks!$A$8:$A$34,D184)=0)),"Needs: valid payday override",IF(AND(ISNUMBER(D184),D184&gt;B184-Setup!$B$10),"Needs: override before deadline",IF(F184="","Unfunded before first payday","Assigned"))))))))))</f>
        <v/>
      </c>
      <c r="H184" s="44"/>
    </row>
    <row r="185" ht="22.5" customHeight="1">
      <c r="A185" s="44"/>
      <c r="B185" s="38"/>
      <c r="C185" s="39"/>
      <c r="D185" s="38"/>
      <c r="E185" s="41"/>
      <c r="F185" s="42" t="str">
        <f>IF(OR(A185="",NOT(ISNUMBER(B185)),NOT(ISNUMBER(C185)),C185&lt;0,NOT(ISNUMBER(Setup!$B$5)),NOT(ISNUMBER(Setup!$B$10)),E185="Yes",B185&lt;Setup!$B$5,B185&gt;Setup!$B$11),"",IF(ISNUMBER(D185),IF(OR(COUNTIFS(Paychecks!$A$8:$A$34,D185)=0,D185&gt;B185-Setup!$B$10),"",D185),IF(D185&lt;&gt;"","",IF(B185-Setup!$B$10&lt;Setup!$B$5,"",Setup!$B$5+14*INT((B185-Setup!$B$10-Setup!$B$5)/14)))))</f>
        <v/>
      </c>
      <c r="G185" s="43" t="str">
        <f>IF(COUNTA(A185:E185)=0,"",IF(E185="Yes","Excluded",IF(A185="","Needs: bill name",IF(OR(NOT(ISNUMBER(B185)),B185&lt;&gt;INT(B185)),"Needs: valid due date",IF(OR(NOT(ISNUMBER(C185)),C185&lt;0),"Needs: nonnegative amount",IF(OR(NOT(ISNUMBER(Setup!$B$5)),NOT(ISNUMBER(Setup!$B$10))),"Needs: paycheck settings",IF(OR(B185&lt;Setup!$B$5,B185&gt;Setup!$B$11),"Outside plan dates",IF(AND(D185&lt;&gt;"",OR(NOT(ISNUMBER(D185)),COUNTIFS(Paychecks!$A$8:$A$34,D185)=0)),"Needs: valid payday override",IF(AND(ISNUMBER(D185),D185&gt;B185-Setup!$B$10),"Needs: override before deadline",IF(F185="","Unfunded before first payday","Assigned"))))))))))</f>
        <v/>
      </c>
      <c r="H185" s="44"/>
    </row>
    <row r="186" ht="22.5" customHeight="1">
      <c r="A186" s="44"/>
      <c r="B186" s="38"/>
      <c r="C186" s="39"/>
      <c r="D186" s="38"/>
      <c r="E186" s="41"/>
      <c r="F186" s="42" t="str">
        <f>IF(OR(A186="",NOT(ISNUMBER(B186)),NOT(ISNUMBER(C186)),C186&lt;0,NOT(ISNUMBER(Setup!$B$5)),NOT(ISNUMBER(Setup!$B$10)),E186="Yes",B186&lt;Setup!$B$5,B186&gt;Setup!$B$11),"",IF(ISNUMBER(D186),IF(OR(COUNTIFS(Paychecks!$A$8:$A$34,D186)=0,D186&gt;B186-Setup!$B$10),"",D186),IF(D186&lt;&gt;"","",IF(B186-Setup!$B$10&lt;Setup!$B$5,"",Setup!$B$5+14*INT((B186-Setup!$B$10-Setup!$B$5)/14)))))</f>
        <v/>
      </c>
      <c r="G186" s="43" t="str">
        <f>IF(COUNTA(A186:E186)=0,"",IF(E186="Yes","Excluded",IF(A186="","Needs: bill name",IF(OR(NOT(ISNUMBER(B186)),B186&lt;&gt;INT(B186)),"Needs: valid due date",IF(OR(NOT(ISNUMBER(C186)),C186&lt;0),"Needs: nonnegative amount",IF(OR(NOT(ISNUMBER(Setup!$B$5)),NOT(ISNUMBER(Setup!$B$10))),"Needs: paycheck settings",IF(OR(B186&lt;Setup!$B$5,B186&gt;Setup!$B$11),"Outside plan dates",IF(AND(D186&lt;&gt;"",OR(NOT(ISNUMBER(D186)),COUNTIFS(Paychecks!$A$8:$A$34,D186)=0)),"Needs: valid payday override",IF(AND(ISNUMBER(D186),D186&gt;B186-Setup!$B$10),"Needs: override before deadline",IF(F186="","Unfunded before first payday","Assigned"))))))))))</f>
        <v/>
      </c>
      <c r="H186" s="44"/>
    </row>
    <row r="187" ht="22.5" customHeight="1">
      <c r="A187" s="44"/>
      <c r="B187" s="38"/>
      <c r="C187" s="39"/>
      <c r="D187" s="38"/>
      <c r="E187" s="41"/>
      <c r="F187" s="42" t="str">
        <f>IF(OR(A187="",NOT(ISNUMBER(B187)),NOT(ISNUMBER(C187)),C187&lt;0,NOT(ISNUMBER(Setup!$B$5)),NOT(ISNUMBER(Setup!$B$10)),E187="Yes",B187&lt;Setup!$B$5,B187&gt;Setup!$B$11),"",IF(ISNUMBER(D187),IF(OR(COUNTIFS(Paychecks!$A$8:$A$34,D187)=0,D187&gt;B187-Setup!$B$10),"",D187),IF(D187&lt;&gt;"","",IF(B187-Setup!$B$10&lt;Setup!$B$5,"",Setup!$B$5+14*INT((B187-Setup!$B$10-Setup!$B$5)/14)))))</f>
        <v/>
      </c>
      <c r="G187" s="43" t="str">
        <f>IF(COUNTA(A187:E187)=0,"",IF(E187="Yes","Excluded",IF(A187="","Needs: bill name",IF(OR(NOT(ISNUMBER(B187)),B187&lt;&gt;INT(B187)),"Needs: valid due date",IF(OR(NOT(ISNUMBER(C187)),C187&lt;0),"Needs: nonnegative amount",IF(OR(NOT(ISNUMBER(Setup!$B$5)),NOT(ISNUMBER(Setup!$B$10))),"Needs: paycheck settings",IF(OR(B187&lt;Setup!$B$5,B187&gt;Setup!$B$11),"Outside plan dates",IF(AND(D187&lt;&gt;"",OR(NOT(ISNUMBER(D187)),COUNTIFS(Paychecks!$A$8:$A$34,D187)=0)),"Needs: valid payday override",IF(AND(ISNUMBER(D187),D187&gt;B187-Setup!$B$10),"Needs: override before deadline",IF(F187="","Unfunded before first payday","Assigned"))))))))))</f>
        <v/>
      </c>
      <c r="H187" s="44"/>
    </row>
    <row r="188" ht="22.5" customHeight="1">
      <c r="A188" s="44"/>
      <c r="B188" s="38"/>
      <c r="C188" s="39"/>
      <c r="D188" s="38"/>
      <c r="E188" s="41"/>
      <c r="F188" s="42" t="str">
        <f>IF(OR(A188="",NOT(ISNUMBER(B188)),NOT(ISNUMBER(C188)),C188&lt;0,NOT(ISNUMBER(Setup!$B$5)),NOT(ISNUMBER(Setup!$B$10)),E188="Yes",B188&lt;Setup!$B$5,B188&gt;Setup!$B$11),"",IF(ISNUMBER(D188),IF(OR(COUNTIFS(Paychecks!$A$8:$A$34,D188)=0,D188&gt;B188-Setup!$B$10),"",D188),IF(D188&lt;&gt;"","",IF(B188-Setup!$B$10&lt;Setup!$B$5,"",Setup!$B$5+14*INT((B188-Setup!$B$10-Setup!$B$5)/14)))))</f>
        <v/>
      </c>
      <c r="G188" s="43" t="str">
        <f>IF(COUNTA(A188:E188)=0,"",IF(E188="Yes","Excluded",IF(A188="","Needs: bill name",IF(OR(NOT(ISNUMBER(B188)),B188&lt;&gt;INT(B188)),"Needs: valid due date",IF(OR(NOT(ISNUMBER(C188)),C188&lt;0),"Needs: nonnegative amount",IF(OR(NOT(ISNUMBER(Setup!$B$5)),NOT(ISNUMBER(Setup!$B$10))),"Needs: paycheck settings",IF(OR(B188&lt;Setup!$B$5,B188&gt;Setup!$B$11),"Outside plan dates",IF(AND(D188&lt;&gt;"",OR(NOT(ISNUMBER(D188)),COUNTIFS(Paychecks!$A$8:$A$34,D188)=0)),"Needs: valid payday override",IF(AND(ISNUMBER(D188),D188&gt;B188-Setup!$B$10),"Needs: override before deadline",IF(F188="","Unfunded before first payday","Assigned"))))))))))</f>
        <v/>
      </c>
      <c r="H188" s="44"/>
    </row>
    <row r="189" ht="22.5" customHeight="1">
      <c r="A189" s="44"/>
      <c r="B189" s="38"/>
      <c r="C189" s="39"/>
      <c r="D189" s="38"/>
      <c r="E189" s="41"/>
      <c r="F189" s="42" t="str">
        <f>IF(OR(A189="",NOT(ISNUMBER(B189)),NOT(ISNUMBER(C189)),C189&lt;0,NOT(ISNUMBER(Setup!$B$5)),NOT(ISNUMBER(Setup!$B$10)),E189="Yes",B189&lt;Setup!$B$5,B189&gt;Setup!$B$11),"",IF(ISNUMBER(D189),IF(OR(COUNTIFS(Paychecks!$A$8:$A$34,D189)=0,D189&gt;B189-Setup!$B$10),"",D189),IF(D189&lt;&gt;"","",IF(B189-Setup!$B$10&lt;Setup!$B$5,"",Setup!$B$5+14*INT((B189-Setup!$B$10-Setup!$B$5)/14)))))</f>
        <v/>
      </c>
      <c r="G189" s="43" t="str">
        <f>IF(COUNTA(A189:E189)=0,"",IF(E189="Yes","Excluded",IF(A189="","Needs: bill name",IF(OR(NOT(ISNUMBER(B189)),B189&lt;&gt;INT(B189)),"Needs: valid due date",IF(OR(NOT(ISNUMBER(C189)),C189&lt;0),"Needs: nonnegative amount",IF(OR(NOT(ISNUMBER(Setup!$B$5)),NOT(ISNUMBER(Setup!$B$10))),"Needs: paycheck settings",IF(OR(B189&lt;Setup!$B$5,B189&gt;Setup!$B$11),"Outside plan dates",IF(AND(D189&lt;&gt;"",OR(NOT(ISNUMBER(D189)),COUNTIFS(Paychecks!$A$8:$A$34,D189)=0)),"Needs: valid payday override",IF(AND(ISNUMBER(D189),D189&gt;B189-Setup!$B$10),"Needs: override before deadline",IF(F189="","Unfunded before first payday","Assigned"))))))))))</f>
        <v/>
      </c>
      <c r="H189" s="44"/>
    </row>
    <row r="190" ht="22.5" customHeight="1">
      <c r="A190" s="44"/>
      <c r="B190" s="38"/>
      <c r="C190" s="39"/>
      <c r="D190" s="38"/>
      <c r="E190" s="41"/>
      <c r="F190" s="42" t="str">
        <f>IF(OR(A190="",NOT(ISNUMBER(B190)),NOT(ISNUMBER(C190)),C190&lt;0,NOT(ISNUMBER(Setup!$B$5)),NOT(ISNUMBER(Setup!$B$10)),E190="Yes",B190&lt;Setup!$B$5,B190&gt;Setup!$B$11),"",IF(ISNUMBER(D190),IF(OR(COUNTIFS(Paychecks!$A$8:$A$34,D190)=0,D190&gt;B190-Setup!$B$10),"",D190),IF(D190&lt;&gt;"","",IF(B190-Setup!$B$10&lt;Setup!$B$5,"",Setup!$B$5+14*INT((B190-Setup!$B$10-Setup!$B$5)/14)))))</f>
        <v/>
      </c>
      <c r="G190" s="43" t="str">
        <f>IF(COUNTA(A190:E190)=0,"",IF(E190="Yes","Excluded",IF(A190="","Needs: bill name",IF(OR(NOT(ISNUMBER(B190)),B190&lt;&gt;INT(B190)),"Needs: valid due date",IF(OR(NOT(ISNUMBER(C190)),C190&lt;0),"Needs: nonnegative amount",IF(OR(NOT(ISNUMBER(Setup!$B$5)),NOT(ISNUMBER(Setup!$B$10))),"Needs: paycheck settings",IF(OR(B190&lt;Setup!$B$5,B190&gt;Setup!$B$11),"Outside plan dates",IF(AND(D190&lt;&gt;"",OR(NOT(ISNUMBER(D190)),COUNTIFS(Paychecks!$A$8:$A$34,D190)=0)),"Needs: valid payday override",IF(AND(ISNUMBER(D190),D190&gt;B190-Setup!$B$10),"Needs: override before deadline",IF(F190="","Unfunded before first payday","Assigned"))))))))))</f>
        <v/>
      </c>
      <c r="H190" s="44"/>
    </row>
    <row r="191" ht="22.5" customHeight="1">
      <c r="A191" s="44"/>
      <c r="B191" s="38"/>
      <c r="C191" s="39"/>
      <c r="D191" s="38"/>
      <c r="E191" s="41"/>
      <c r="F191" s="42" t="str">
        <f>IF(OR(A191="",NOT(ISNUMBER(B191)),NOT(ISNUMBER(C191)),C191&lt;0,NOT(ISNUMBER(Setup!$B$5)),NOT(ISNUMBER(Setup!$B$10)),E191="Yes",B191&lt;Setup!$B$5,B191&gt;Setup!$B$11),"",IF(ISNUMBER(D191),IF(OR(COUNTIFS(Paychecks!$A$8:$A$34,D191)=0,D191&gt;B191-Setup!$B$10),"",D191),IF(D191&lt;&gt;"","",IF(B191-Setup!$B$10&lt;Setup!$B$5,"",Setup!$B$5+14*INT((B191-Setup!$B$10-Setup!$B$5)/14)))))</f>
        <v/>
      </c>
      <c r="G191" s="43" t="str">
        <f>IF(COUNTA(A191:E191)=0,"",IF(E191="Yes","Excluded",IF(A191="","Needs: bill name",IF(OR(NOT(ISNUMBER(B191)),B191&lt;&gt;INT(B191)),"Needs: valid due date",IF(OR(NOT(ISNUMBER(C191)),C191&lt;0),"Needs: nonnegative amount",IF(OR(NOT(ISNUMBER(Setup!$B$5)),NOT(ISNUMBER(Setup!$B$10))),"Needs: paycheck settings",IF(OR(B191&lt;Setup!$B$5,B191&gt;Setup!$B$11),"Outside plan dates",IF(AND(D191&lt;&gt;"",OR(NOT(ISNUMBER(D191)),COUNTIFS(Paychecks!$A$8:$A$34,D191)=0)),"Needs: valid payday override",IF(AND(ISNUMBER(D191),D191&gt;B191-Setup!$B$10),"Needs: override before deadline",IF(F191="","Unfunded before first payday","Assigned"))))))))))</f>
        <v/>
      </c>
      <c r="H191" s="44"/>
    </row>
    <row r="192" ht="22.5" customHeight="1">
      <c r="A192" s="44"/>
      <c r="B192" s="38"/>
      <c r="C192" s="39"/>
      <c r="D192" s="38"/>
      <c r="E192" s="41"/>
      <c r="F192" s="42" t="str">
        <f>IF(OR(A192="",NOT(ISNUMBER(B192)),NOT(ISNUMBER(C192)),C192&lt;0,NOT(ISNUMBER(Setup!$B$5)),NOT(ISNUMBER(Setup!$B$10)),E192="Yes",B192&lt;Setup!$B$5,B192&gt;Setup!$B$11),"",IF(ISNUMBER(D192),IF(OR(COUNTIFS(Paychecks!$A$8:$A$34,D192)=0,D192&gt;B192-Setup!$B$10),"",D192),IF(D192&lt;&gt;"","",IF(B192-Setup!$B$10&lt;Setup!$B$5,"",Setup!$B$5+14*INT((B192-Setup!$B$10-Setup!$B$5)/14)))))</f>
        <v/>
      </c>
      <c r="G192" s="43" t="str">
        <f>IF(COUNTA(A192:E192)=0,"",IF(E192="Yes","Excluded",IF(A192="","Needs: bill name",IF(OR(NOT(ISNUMBER(B192)),B192&lt;&gt;INT(B192)),"Needs: valid due date",IF(OR(NOT(ISNUMBER(C192)),C192&lt;0),"Needs: nonnegative amount",IF(OR(NOT(ISNUMBER(Setup!$B$5)),NOT(ISNUMBER(Setup!$B$10))),"Needs: paycheck settings",IF(OR(B192&lt;Setup!$B$5,B192&gt;Setup!$B$11),"Outside plan dates",IF(AND(D192&lt;&gt;"",OR(NOT(ISNUMBER(D192)),COUNTIFS(Paychecks!$A$8:$A$34,D192)=0)),"Needs: valid payday override",IF(AND(ISNUMBER(D192),D192&gt;B192-Setup!$B$10),"Needs: override before deadline",IF(F192="","Unfunded before first payday","Assigned"))))))))))</f>
        <v/>
      </c>
      <c r="H192" s="44"/>
    </row>
    <row r="193" ht="22.5" customHeight="1">
      <c r="A193" s="44"/>
      <c r="B193" s="38"/>
      <c r="C193" s="39"/>
      <c r="D193" s="38"/>
      <c r="E193" s="41"/>
      <c r="F193" s="42" t="str">
        <f>IF(OR(A193="",NOT(ISNUMBER(B193)),NOT(ISNUMBER(C193)),C193&lt;0,NOT(ISNUMBER(Setup!$B$5)),NOT(ISNUMBER(Setup!$B$10)),E193="Yes",B193&lt;Setup!$B$5,B193&gt;Setup!$B$11),"",IF(ISNUMBER(D193),IF(OR(COUNTIFS(Paychecks!$A$8:$A$34,D193)=0,D193&gt;B193-Setup!$B$10),"",D193),IF(D193&lt;&gt;"","",IF(B193-Setup!$B$10&lt;Setup!$B$5,"",Setup!$B$5+14*INT((B193-Setup!$B$10-Setup!$B$5)/14)))))</f>
        <v/>
      </c>
      <c r="G193" s="43" t="str">
        <f>IF(COUNTA(A193:E193)=0,"",IF(E193="Yes","Excluded",IF(A193="","Needs: bill name",IF(OR(NOT(ISNUMBER(B193)),B193&lt;&gt;INT(B193)),"Needs: valid due date",IF(OR(NOT(ISNUMBER(C193)),C193&lt;0),"Needs: nonnegative amount",IF(OR(NOT(ISNUMBER(Setup!$B$5)),NOT(ISNUMBER(Setup!$B$10))),"Needs: paycheck settings",IF(OR(B193&lt;Setup!$B$5,B193&gt;Setup!$B$11),"Outside plan dates",IF(AND(D193&lt;&gt;"",OR(NOT(ISNUMBER(D193)),COUNTIFS(Paychecks!$A$8:$A$34,D193)=0)),"Needs: valid payday override",IF(AND(ISNUMBER(D193),D193&gt;B193-Setup!$B$10),"Needs: override before deadline",IF(F193="","Unfunded before first payday","Assigned"))))))))))</f>
        <v/>
      </c>
      <c r="H193" s="44"/>
    </row>
    <row r="194" ht="22.5" customHeight="1">
      <c r="A194" s="44"/>
      <c r="B194" s="38"/>
      <c r="C194" s="39"/>
      <c r="D194" s="38"/>
      <c r="E194" s="41"/>
      <c r="F194" s="42" t="str">
        <f>IF(OR(A194="",NOT(ISNUMBER(B194)),NOT(ISNUMBER(C194)),C194&lt;0,NOT(ISNUMBER(Setup!$B$5)),NOT(ISNUMBER(Setup!$B$10)),E194="Yes",B194&lt;Setup!$B$5,B194&gt;Setup!$B$11),"",IF(ISNUMBER(D194),IF(OR(COUNTIFS(Paychecks!$A$8:$A$34,D194)=0,D194&gt;B194-Setup!$B$10),"",D194),IF(D194&lt;&gt;"","",IF(B194-Setup!$B$10&lt;Setup!$B$5,"",Setup!$B$5+14*INT((B194-Setup!$B$10-Setup!$B$5)/14)))))</f>
        <v/>
      </c>
      <c r="G194" s="43" t="str">
        <f>IF(COUNTA(A194:E194)=0,"",IF(E194="Yes","Excluded",IF(A194="","Needs: bill name",IF(OR(NOT(ISNUMBER(B194)),B194&lt;&gt;INT(B194)),"Needs: valid due date",IF(OR(NOT(ISNUMBER(C194)),C194&lt;0),"Needs: nonnegative amount",IF(OR(NOT(ISNUMBER(Setup!$B$5)),NOT(ISNUMBER(Setup!$B$10))),"Needs: paycheck settings",IF(OR(B194&lt;Setup!$B$5,B194&gt;Setup!$B$11),"Outside plan dates",IF(AND(D194&lt;&gt;"",OR(NOT(ISNUMBER(D194)),COUNTIFS(Paychecks!$A$8:$A$34,D194)=0)),"Needs: valid payday override",IF(AND(ISNUMBER(D194),D194&gt;B194-Setup!$B$10),"Needs: override before deadline",IF(F194="","Unfunded before first payday","Assigned"))))))))))</f>
        <v/>
      </c>
      <c r="H194" s="44"/>
    </row>
    <row r="195" ht="22.5" customHeight="1">
      <c r="A195" s="44"/>
      <c r="B195" s="38"/>
      <c r="C195" s="39"/>
      <c r="D195" s="38"/>
      <c r="E195" s="41"/>
      <c r="F195" s="42" t="str">
        <f>IF(OR(A195="",NOT(ISNUMBER(B195)),NOT(ISNUMBER(C195)),C195&lt;0,NOT(ISNUMBER(Setup!$B$5)),NOT(ISNUMBER(Setup!$B$10)),E195="Yes",B195&lt;Setup!$B$5,B195&gt;Setup!$B$11),"",IF(ISNUMBER(D195),IF(OR(COUNTIFS(Paychecks!$A$8:$A$34,D195)=0,D195&gt;B195-Setup!$B$10),"",D195),IF(D195&lt;&gt;"","",IF(B195-Setup!$B$10&lt;Setup!$B$5,"",Setup!$B$5+14*INT((B195-Setup!$B$10-Setup!$B$5)/14)))))</f>
        <v/>
      </c>
      <c r="G195" s="43" t="str">
        <f>IF(COUNTA(A195:E195)=0,"",IF(E195="Yes","Excluded",IF(A195="","Needs: bill name",IF(OR(NOT(ISNUMBER(B195)),B195&lt;&gt;INT(B195)),"Needs: valid due date",IF(OR(NOT(ISNUMBER(C195)),C195&lt;0),"Needs: nonnegative amount",IF(OR(NOT(ISNUMBER(Setup!$B$5)),NOT(ISNUMBER(Setup!$B$10))),"Needs: paycheck settings",IF(OR(B195&lt;Setup!$B$5,B195&gt;Setup!$B$11),"Outside plan dates",IF(AND(D195&lt;&gt;"",OR(NOT(ISNUMBER(D195)),COUNTIFS(Paychecks!$A$8:$A$34,D195)=0)),"Needs: valid payday override",IF(AND(ISNUMBER(D195),D195&gt;B195-Setup!$B$10),"Needs: override before deadline",IF(F195="","Unfunded before first payday","Assigned"))))))))))</f>
        <v/>
      </c>
      <c r="H195" s="44"/>
    </row>
    <row r="196" ht="22.5" customHeight="1">
      <c r="A196" s="44"/>
      <c r="B196" s="38"/>
      <c r="C196" s="39"/>
      <c r="D196" s="38"/>
      <c r="E196" s="41"/>
      <c r="F196" s="42" t="str">
        <f>IF(OR(A196="",NOT(ISNUMBER(B196)),NOT(ISNUMBER(C196)),C196&lt;0,NOT(ISNUMBER(Setup!$B$5)),NOT(ISNUMBER(Setup!$B$10)),E196="Yes",B196&lt;Setup!$B$5,B196&gt;Setup!$B$11),"",IF(ISNUMBER(D196),IF(OR(COUNTIFS(Paychecks!$A$8:$A$34,D196)=0,D196&gt;B196-Setup!$B$10),"",D196),IF(D196&lt;&gt;"","",IF(B196-Setup!$B$10&lt;Setup!$B$5,"",Setup!$B$5+14*INT((B196-Setup!$B$10-Setup!$B$5)/14)))))</f>
        <v/>
      </c>
      <c r="G196" s="43" t="str">
        <f>IF(COUNTA(A196:E196)=0,"",IF(E196="Yes","Excluded",IF(A196="","Needs: bill name",IF(OR(NOT(ISNUMBER(B196)),B196&lt;&gt;INT(B196)),"Needs: valid due date",IF(OR(NOT(ISNUMBER(C196)),C196&lt;0),"Needs: nonnegative amount",IF(OR(NOT(ISNUMBER(Setup!$B$5)),NOT(ISNUMBER(Setup!$B$10))),"Needs: paycheck settings",IF(OR(B196&lt;Setup!$B$5,B196&gt;Setup!$B$11),"Outside plan dates",IF(AND(D196&lt;&gt;"",OR(NOT(ISNUMBER(D196)),COUNTIFS(Paychecks!$A$8:$A$34,D196)=0)),"Needs: valid payday override",IF(AND(ISNUMBER(D196),D196&gt;B196-Setup!$B$10),"Needs: override before deadline",IF(F196="","Unfunded before first payday","Assigned"))))))))))</f>
        <v/>
      </c>
      <c r="H196" s="44"/>
    </row>
    <row r="197" ht="22.5" customHeight="1">
      <c r="A197" s="44"/>
      <c r="B197" s="38"/>
      <c r="C197" s="39"/>
      <c r="D197" s="38"/>
      <c r="E197" s="41"/>
      <c r="F197" s="42" t="str">
        <f>IF(OR(A197="",NOT(ISNUMBER(B197)),NOT(ISNUMBER(C197)),C197&lt;0,NOT(ISNUMBER(Setup!$B$5)),NOT(ISNUMBER(Setup!$B$10)),E197="Yes",B197&lt;Setup!$B$5,B197&gt;Setup!$B$11),"",IF(ISNUMBER(D197),IF(OR(COUNTIFS(Paychecks!$A$8:$A$34,D197)=0,D197&gt;B197-Setup!$B$10),"",D197),IF(D197&lt;&gt;"","",IF(B197-Setup!$B$10&lt;Setup!$B$5,"",Setup!$B$5+14*INT((B197-Setup!$B$10-Setup!$B$5)/14)))))</f>
        <v/>
      </c>
      <c r="G197" s="43" t="str">
        <f>IF(COUNTA(A197:E197)=0,"",IF(E197="Yes","Excluded",IF(A197="","Needs: bill name",IF(OR(NOT(ISNUMBER(B197)),B197&lt;&gt;INT(B197)),"Needs: valid due date",IF(OR(NOT(ISNUMBER(C197)),C197&lt;0),"Needs: nonnegative amount",IF(OR(NOT(ISNUMBER(Setup!$B$5)),NOT(ISNUMBER(Setup!$B$10))),"Needs: paycheck settings",IF(OR(B197&lt;Setup!$B$5,B197&gt;Setup!$B$11),"Outside plan dates",IF(AND(D197&lt;&gt;"",OR(NOT(ISNUMBER(D197)),COUNTIFS(Paychecks!$A$8:$A$34,D197)=0)),"Needs: valid payday override",IF(AND(ISNUMBER(D197),D197&gt;B197-Setup!$B$10),"Needs: override before deadline",IF(F197="","Unfunded before first payday","Assigned"))))))))))</f>
        <v/>
      </c>
      <c r="H197" s="44"/>
    </row>
    <row r="198" ht="22.5" customHeight="1">
      <c r="A198" s="44"/>
      <c r="B198" s="38"/>
      <c r="C198" s="39"/>
      <c r="D198" s="38"/>
      <c r="E198" s="41"/>
      <c r="F198" s="42" t="str">
        <f>IF(OR(A198="",NOT(ISNUMBER(B198)),NOT(ISNUMBER(C198)),C198&lt;0,NOT(ISNUMBER(Setup!$B$5)),NOT(ISNUMBER(Setup!$B$10)),E198="Yes",B198&lt;Setup!$B$5,B198&gt;Setup!$B$11),"",IF(ISNUMBER(D198),IF(OR(COUNTIFS(Paychecks!$A$8:$A$34,D198)=0,D198&gt;B198-Setup!$B$10),"",D198),IF(D198&lt;&gt;"","",IF(B198-Setup!$B$10&lt;Setup!$B$5,"",Setup!$B$5+14*INT((B198-Setup!$B$10-Setup!$B$5)/14)))))</f>
        <v/>
      </c>
      <c r="G198" s="43" t="str">
        <f>IF(COUNTA(A198:E198)=0,"",IF(E198="Yes","Excluded",IF(A198="","Needs: bill name",IF(OR(NOT(ISNUMBER(B198)),B198&lt;&gt;INT(B198)),"Needs: valid due date",IF(OR(NOT(ISNUMBER(C198)),C198&lt;0),"Needs: nonnegative amount",IF(OR(NOT(ISNUMBER(Setup!$B$5)),NOT(ISNUMBER(Setup!$B$10))),"Needs: paycheck settings",IF(OR(B198&lt;Setup!$B$5,B198&gt;Setup!$B$11),"Outside plan dates",IF(AND(D198&lt;&gt;"",OR(NOT(ISNUMBER(D198)),COUNTIFS(Paychecks!$A$8:$A$34,D198)=0)),"Needs: valid payday override",IF(AND(ISNUMBER(D198),D198&gt;B198-Setup!$B$10),"Needs: override before deadline",IF(F198="","Unfunded before first payday","Assigned"))))))))))</f>
        <v/>
      </c>
      <c r="H198" s="44"/>
    </row>
    <row r="199" ht="22.5" customHeight="1">
      <c r="A199" s="44"/>
      <c r="B199" s="38"/>
      <c r="C199" s="39"/>
      <c r="D199" s="38"/>
      <c r="E199" s="41"/>
      <c r="F199" s="42" t="str">
        <f>IF(OR(A199="",NOT(ISNUMBER(B199)),NOT(ISNUMBER(C199)),C199&lt;0,NOT(ISNUMBER(Setup!$B$5)),NOT(ISNUMBER(Setup!$B$10)),E199="Yes",B199&lt;Setup!$B$5,B199&gt;Setup!$B$11),"",IF(ISNUMBER(D199),IF(OR(COUNTIFS(Paychecks!$A$8:$A$34,D199)=0,D199&gt;B199-Setup!$B$10),"",D199),IF(D199&lt;&gt;"","",IF(B199-Setup!$B$10&lt;Setup!$B$5,"",Setup!$B$5+14*INT((B199-Setup!$B$10-Setup!$B$5)/14)))))</f>
        <v/>
      </c>
      <c r="G199" s="43" t="str">
        <f>IF(COUNTA(A199:E199)=0,"",IF(E199="Yes","Excluded",IF(A199="","Needs: bill name",IF(OR(NOT(ISNUMBER(B199)),B199&lt;&gt;INT(B199)),"Needs: valid due date",IF(OR(NOT(ISNUMBER(C199)),C199&lt;0),"Needs: nonnegative amount",IF(OR(NOT(ISNUMBER(Setup!$B$5)),NOT(ISNUMBER(Setup!$B$10))),"Needs: paycheck settings",IF(OR(B199&lt;Setup!$B$5,B199&gt;Setup!$B$11),"Outside plan dates",IF(AND(D199&lt;&gt;"",OR(NOT(ISNUMBER(D199)),COUNTIFS(Paychecks!$A$8:$A$34,D199)=0)),"Needs: valid payday override",IF(AND(ISNUMBER(D199),D199&gt;B199-Setup!$B$10),"Needs: override before deadline",IF(F199="","Unfunded before first payday","Assigned"))))))))))</f>
        <v/>
      </c>
      <c r="H199" s="44"/>
    </row>
    <row r="200" ht="22.5" customHeight="1">
      <c r="A200" s="44"/>
      <c r="B200" s="38"/>
      <c r="C200" s="39"/>
      <c r="D200" s="38"/>
      <c r="E200" s="41"/>
      <c r="F200" s="42" t="str">
        <f>IF(OR(A200="",NOT(ISNUMBER(B200)),NOT(ISNUMBER(C200)),C200&lt;0,NOT(ISNUMBER(Setup!$B$5)),NOT(ISNUMBER(Setup!$B$10)),E200="Yes",B200&lt;Setup!$B$5,B200&gt;Setup!$B$11),"",IF(ISNUMBER(D200),IF(OR(COUNTIFS(Paychecks!$A$8:$A$34,D200)=0,D200&gt;B200-Setup!$B$10),"",D200),IF(D200&lt;&gt;"","",IF(B200-Setup!$B$10&lt;Setup!$B$5,"",Setup!$B$5+14*INT((B200-Setup!$B$10-Setup!$B$5)/14)))))</f>
        <v/>
      </c>
      <c r="G200" s="43" t="str">
        <f>IF(COUNTA(A200:E200)=0,"",IF(E200="Yes","Excluded",IF(A200="","Needs: bill name",IF(OR(NOT(ISNUMBER(B200)),B200&lt;&gt;INT(B200)),"Needs: valid due date",IF(OR(NOT(ISNUMBER(C200)),C200&lt;0),"Needs: nonnegative amount",IF(OR(NOT(ISNUMBER(Setup!$B$5)),NOT(ISNUMBER(Setup!$B$10))),"Needs: paycheck settings",IF(OR(B200&lt;Setup!$B$5,B200&gt;Setup!$B$11),"Outside plan dates",IF(AND(D200&lt;&gt;"",OR(NOT(ISNUMBER(D200)),COUNTIFS(Paychecks!$A$8:$A$34,D200)=0)),"Needs: valid payday override",IF(AND(ISNUMBER(D200),D200&gt;B200-Setup!$B$10),"Needs: override before deadline",IF(F200="","Unfunded before first payday","Assigned"))))))))))</f>
        <v/>
      </c>
      <c r="H200" s="44"/>
    </row>
    <row r="201" ht="22.5" customHeight="1">
      <c r="A201" s="44"/>
      <c r="B201" s="38"/>
      <c r="C201" s="39"/>
      <c r="D201" s="38"/>
      <c r="E201" s="41"/>
      <c r="F201" s="42" t="str">
        <f>IF(OR(A201="",NOT(ISNUMBER(B201)),NOT(ISNUMBER(C201)),C201&lt;0,NOT(ISNUMBER(Setup!$B$5)),NOT(ISNUMBER(Setup!$B$10)),E201="Yes",B201&lt;Setup!$B$5,B201&gt;Setup!$B$11),"",IF(ISNUMBER(D201),IF(OR(COUNTIFS(Paychecks!$A$8:$A$34,D201)=0,D201&gt;B201-Setup!$B$10),"",D201),IF(D201&lt;&gt;"","",IF(B201-Setup!$B$10&lt;Setup!$B$5,"",Setup!$B$5+14*INT((B201-Setup!$B$10-Setup!$B$5)/14)))))</f>
        <v/>
      </c>
      <c r="G201" s="43" t="str">
        <f>IF(COUNTA(A201:E201)=0,"",IF(E201="Yes","Excluded",IF(A201="","Needs: bill name",IF(OR(NOT(ISNUMBER(B201)),B201&lt;&gt;INT(B201)),"Needs: valid due date",IF(OR(NOT(ISNUMBER(C201)),C201&lt;0),"Needs: nonnegative amount",IF(OR(NOT(ISNUMBER(Setup!$B$5)),NOT(ISNUMBER(Setup!$B$10))),"Needs: paycheck settings",IF(OR(B201&lt;Setup!$B$5,B201&gt;Setup!$B$11),"Outside plan dates",IF(AND(D201&lt;&gt;"",OR(NOT(ISNUMBER(D201)),COUNTIFS(Paychecks!$A$8:$A$34,D201)=0)),"Needs: valid payday override",IF(AND(ISNUMBER(D201),D201&gt;B201-Setup!$B$10),"Needs: override before deadline",IF(F201="","Unfunded before first payday","Assigned"))))))))))</f>
        <v/>
      </c>
      <c r="H201" s="44"/>
    </row>
    <row r="202" ht="22.5" customHeight="1">
      <c r="A202" s="44"/>
      <c r="B202" s="38"/>
      <c r="C202" s="39"/>
      <c r="D202" s="38"/>
      <c r="E202" s="41"/>
      <c r="F202" s="42" t="str">
        <f>IF(OR(A202="",NOT(ISNUMBER(B202)),NOT(ISNUMBER(C202)),C202&lt;0,NOT(ISNUMBER(Setup!$B$5)),NOT(ISNUMBER(Setup!$B$10)),E202="Yes",B202&lt;Setup!$B$5,B202&gt;Setup!$B$11),"",IF(ISNUMBER(D202),IF(OR(COUNTIFS(Paychecks!$A$8:$A$34,D202)=0,D202&gt;B202-Setup!$B$10),"",D202),IF(D202&lt;&gt;"","",IF(B202-Setup!$B$10&lt;Setup!$B$5,"",Setup!$B$5+14*INT((B202-Setup!$B$10-Setup!$B$5)/14)))))</f>
        <v/>
      </c>
      <c r="G202" s="43" t="str">
        <f>IF(COUNTA(A202:E202)=0,"",IF(E202="Yes","Excluded",IF(A202="","Needs: bill name",IF(OR(NOT(ISNUMBER(B202)),B202&lt;&gt;INT(B202)),"Needs: valid due date",IF(OR(NOT(ISNUMBER(C202)),C202&lt;0),"Needs: nonnegative amount",IF(OR(NOT(ISNUMBER(Setup!$B$5)),NOT(ISNUMBER(Setup!$B$10))),"Needs: paycheck settings",IF(OR(B202&lt;Setup!$B$5,B202&gt;Setup!$B$11),"Outside plan dates",IF(AND(D202&lt;&gt;"",OR(NOT(ISNUMBER(D202)),COUNTIFS(Paychecks!$A$8:$A$34,D202)=0)),"Needs: valid payday override",IF(AND(ISNUMBER(D202),D202&gt;B202-Setup!$B$10),"Needs: override before deadline",IF(F202="","Unfunded before first payday","Assigned"))))))))))</f>
        <v/>
      </c>
      <c r="H202" s="44"/>
    </row>
    <row r="203" ht="22.5" customHeight="1">
      <c r="A203" s="44"/>
      <c r="B203" s="38"/>
      <c r="C203" s="39"/>
      <c r="D203" s="38"/>
      <c r="E203" s="41"/>
      <c r="F203" s="42" t="str">
        <f>IF(OR(A203="",NOT(ISNUMBER(B203)),NOT(ISNUMBER(C203)),C203&lt;0,NOT(ISNUMBER(Setup!$B$5)),NOT(ISNUMBER(Setup!$B$10)),E203="Yes",B203&lt;Setup!$B$5,B203&gt;Setup!$B$11),"",IF(ISNUMBER(D203),IF(OR(COUNTIFS(Paychecks!$A$8:$A$34,D203)=0,D203&gt;B203-Setup!$B$10),"",D203),IF(D203&lt;&gt;"","",IF(B203-Setup!$B$10&lt;Setup!$B$5,"",Setup!$B$5+14*INT((B203-Setup!$B$10-Setup!$B$5)/14)))))</f>
        <v/>
      </c>
      <c r="G203" s="43" t="str">
        <f>IF(COUNTA(A203:E203)=0,"",IF(E203="Yes","Excluded",IF(A203="","Needs: bill name",IF(OR(NOT(ISNUMBER(B203)),B203&lt;&gt;INT(B203)),"Needs: valid due date",IF(OR(NOT(ISNUMBER(C203)),C203&lt;0),"Needs: nonnegative amount",IF(OR(NOT(ISNUMBER(Setup!$B$5)),NOT(ISNUMBER(Setup!$B$10))),"Needs: paycheck settings",IF(OR(B203&lt;Setup!$B$5,B203&gt;Setup!$B$11),"Outside plan dates",IF(AND(D203&lt;&gt;"",OR(NOT(ISNUMBER(D203)),COUNTIFS(Paychecks!$A$8:$A$34,D203)=0)),"Needs: valid payday override",IF(AND(ISNUMBER(D203),D203&gt;B203-Setup!$B$10),"Needs: override before deadline",IF(F203="","Unfunded before first payday","Assigned"))))))))))</f>
        <v/>
      </c>
      <c r="H203" s="44"/>
    </row>
    <row r="204" ht="22.5" customHeight="1">
      <c r="A204" s="44"/>
      <c r="B204" s="38"/>
      <c r="C204" s="39"/>
      <c r="D204" s="38"/>
      <c r="E204" s="41"/>
      <c r="F204" s="42" t="str">
        <f>IF(OR(A204="",NOT(ISNUMBER(B204)),NOT(ISNUMBER(C204)),C204&lt;0,NOT(ISNUMBER(Setup!$B$5)),NOT(ISNUMBER(Setup!$B$10)),E204="Yes",B204&lt;Setup!$B$5,B204&gt;Setup!$B$11),"",IF(ISNUMBER(D204),IF(OR(COUNTIFS(Paychecks!$A$8:$A$34,D204)=0,D204&gt;B204-Setup!$B$10),"",D204),IF(D204&lt;&gt;"","",IF(B204-Setup!$B$10&lt;Setup!$B$5,"",Setup!$B$5+14*INT((B204-Setup!$B$10-Setup!$B$5)/14)))))</f>
        <v/>
      </c>
      <c r="G204" s="43" t="str">
        <f>IF(COUNTA(A204:E204)=0,"",IF(E204="Yes","Excluded",IF(A204="","Needs: bill name",IF(OR(NOT(ISNUMBER(B204)),B204&lt;&gt;INT(B204)),"Needs: valid due date",IF(OR(NOT(ISNUMBER(C204)),C204&lt;0),"Needs: nonnegative amount",IF(OR(NOT(ISNUMBER(Setup!$B$5)),NOT(ISNUMBER(Setup!$B$10))),"Needs: paycheck settings",IF(OR(B204&lt;Setup!$B$5,B204&gt;Setup!$B$11),"Outside plan dates",IF(AND(D204&lt;&gt;"",OR(NOT(ISNUMBER(D204)),COUNTIFS(Paychecks!$A$8:$A$34,D204)=0)),"Needs: valid payday override",IF(AND(ISNUMBER(D204),D204&gt;B204-Setup!$B$10),"Needs: override before deadline",IF(F204="","Unfunded before first payday","Assigned"))))))))))</f>
        <v/>
      </c>
      <c r="H204" s="44"/>
    </row>
    <row r="205" ht="22.5" customHeight="1">
      <c r="A205" s="44"/>
      <c r="B205" s="38"/>
      <c r="C205" s="39"/>
      <c r="D205" s="38"/>
      <c r="E205" s="41"/>
      <c r="F205" s="42" t="str">
        <f>IF(OR(A205="",NOT(ISNUMBER(B205)),NOT(ISNUMBER(C205)),C205&lt;0,NOT(ISNUMBER(Setup!$B$5)),NOT(ISNUMBER(Setup!$B$10)),E205="Yes",B205&lt;Setup!$B$5,B205&gt;Setup!$B$11),"",IF(ISNUMBER(D205),IF(OR(COUNTIFS(Paychecks!$A$8:$A$34,D205)=0,D205&gt;B205-Setup!$B$10),"",D205),IF(D205&lt;&gt;"","",IF(B205-Setup!$B$10&lt;Setup!$B$5,"",Setup!$B$5+14*INT((B205-Setup!$B$10-Setup!$B$5)/14)))))</f>
        <v/>
      </c>
      <c r="G205" s="43" t="str">
        <f>IF(COUNTA(A205:E205)=0,"",IF(E205="Yes","Excluded",IF(A205="","Needs: bill name",IF(OR(NOT(ISNUMBER(B205)),B205&lt;&gt;INT(B205)),"Needs: valid due date",IF(OR(NOT(ISNUMBER(C205)),C205&lt;0),"Needs: nonnegative amount",IF(OR(NOT(ISNUMBER(Setup!$B$5)),NOT(ISNUMBER(Setup!$B$10))),"Needs: paycheck settings",IF(OR(B205&lt;Setup!$B$5,B205&gt;Setup!$B$11),"Outside plan dates",IF(AND(D205&lt;&gt;"",OR(NOT(ISNUMBER(D205)),COUNTIFS(Paychecks!$A$8:$A$34,D205)=0)),"Needs: valid payday override",IF(AND(ISNUMBER(D205),D205&gt;B205-Setup!$B$10),"Needs: override before deadline",IF(F205="","Unfunded before first payday","Assigned"))))))))))</f>
        <v/>
      </c>
      <c r="H205" s="44"/>
    </row>
    <row r="206" ht="22.5" customHeight="1">
      <c r="A206" s="44"/>
      <c r="B206" s="38"/>
      <c r="C206" s="39"/>
      <c r="D206" s="38"/>
      <c r="E206" s="41"/>
      <c r="F206" s="42" t="str">
        <f>IF(OR(A206="",NOT(ISNUMBER(B206)),NOT(ISNUMBER(C206)),C206&lt;0,NOT(ISNUMBER(Setup!$B$5)),NOT(ISNUMBER(Setup!$B$10)),E206="Yes",B206&lt;Setup!$B$5,B206&gt;Setup!$B$11),"",IF(ISNUMBER(D206),IF(OR(COUNTIFS(Paychecks!$A$8:$A$34,D206)=0,D206&gt;B206-Setup!$B$10),"",D206),IF(D206&lt;&gt;"","",IF(B206-Setup!$B$10&lt;Setup!$B$5,"",Setup!$B$5+14*INT((B206-Setup!$B$10-Setup!$B$5)/14)))))</f>
        <v/>
      </c>
      <c r="G206" s="43" t="str">
        <f>IF(COUNTA(A206:E206)=0,"",IF(E206="Yes","Excluded",IF(A206="","Needs: bill name",IF(OR(NOT(ISNUMBER(B206)),B206&lt;&gt;INT(B206)),"Needs: valid due date",IF(OR(NOT(ISNUMBER(C206)),C206&lt;0),"Needs: nonnegative amount",IF(OR(NOT(ISNUMBER(Setup!$B$5)),NOT(ISNUMBER(Setup!$B$10))),"Needs: paycheck settings",IF(OR(B206&lt;Setup!$B$5,B206&gt;Setup!$B$11),"Outside plan dates",IF(AND(D206&lt;&gt;"",OR(NOT(ISNUMBER(D206)),COUNTIFS(Paychecks!$A$8:$A$34,D206)=0)),"Needs: valid payday override",IF(AND(ISNUMBER(D206),D206&gt;B206-Setup!$B$10),"Needs: override before deadline",IF(F206="","Unfunded before first payday","Assigned"))))))))))</f>
        <v/>
      </c>
      <c r="H206" s="44"/>
    </row>
    <row r="207" ht="22.5" customHeight="1">
      <c r="A207" s="44"/>
      <c r="B207" s="38"/>
      <c r="C207" s="39"/>
      <c r="D207" s="38"/>
      <c r="E207" s="41"/>
      <c r="F207" s="42" t="str">
        <f>IF(OR(A207="",NOT(ISNUMBER(B207)),NOT(ISNUMBER(C207)),C207&lt;0,NOT(ISNUMBER(Setup!$B$5)),NOT(ISNUMBER(Setup!$B$10)),E207="Yes",B207&lt;Setup!$B$5,B207&gt;Setup!$B$11),"",IF(ISNUMBER(D207),IF(OR(COUNTIFS(Paychecks!$A$8:$A$34,D207)=0,D207&gt;B207-Setup!$B$10),"",D207),IF(D207&lt;&gt;"","",IF(B207-Setup!$B$10&lt;Setup!$B$5,"",Setup!$B$5+14*INT((B207-Setup!$B$10-Setup!$B$5)/14)))))</f>
        <v/>
      </c>
      <c r="G207" s="43" t="str">
        <f>IF(COUNTA(A207:E207)=0,"",IF(E207="Yes","Excluded",IF(A207="","Needs: bill name",IF(OR(NOT(ISNUMBER(B207)),B207&lt;&gt;INT(B207)),"Needs: valid due date",IF(OR(NOT(ISNUMBER(C207)),C207&lt;0),"Needs: nonnegative amount",IF(OR(NOT(ISNUMBER(Setup!$B$5)),NOT(ISNUMBER(Setup!$B$10))),"Needs: paycheck settings",IF(OR(B207&lt;Setup!$B$5,B207&gt;Setup!$B$11),"Outside plan dates",IF(AND(D207&lt;&gt;"",OR(NOT(ISNUMBER(D207)),COUNTIFS(Paychecks!$A$8:$A$34,D207)=0)),"Needs: valid payday override",IF(AND(ISNUMBER(D207),D207&gt;B207-Setup!$B$10),"Needs: override before deadline",IF(F207="","Unfunded before first payday","Assigned"))))))))))</f>
        <v/>
      </c>
      <c r="H207" s="44"/>
    </row>
    <row r="208" ht="22.5" customHeight="1">
      <c r="A208" s="44"/>
      <c r="B208" s="38"/>
      <c r="C208" s="39"/>
      <c r="D208" s="38"/>
      <c r="E208" s="41"/>
      <c r="F208" s="42" t="str">
        <f>IF(OR(A208="",NOT(ISNUMBER(B208)),NOT(ISNUMBER(C208)),C208&lt;0,NOT(ISNUMBER(Setup!$B$5)),NOT(ISNUMBER(Setup!$B$10)),E208="Yes",B208&lt;Setup!$B$5,B208&gt;Setup!$B$11),"",IF(ISNUMBER(D208),IF(OR(COUNTIFS(Paychecks!$A$8:$A$34,D208)=0,D208&gt;B208-Setup!$B$10),"",D208),IF(D208&lt;&gt;"","",IF(B208-Setup!$B$10&lt;Setup!$B$5,"",Setup!$B$5+14*INT((B208-Setup!$B$10-Setup!$B$5)/14)))))</f>
        <v/>
      </c>
      <c r="G208" s="43" t="str">
        <f>IF(COUNTA(A208:E208)=0,"",IF(E208="Yes","Excluded",IF(A208="","Needs: bill name",IF(OR(NOT(ISNUMBER(B208)),B208&lt;&gt;INT(B208)),"Needs: valid due date",IF(OR(NOT(ISNUMBER(C208)),C208&lt;0),"Needs: nonnegative amount",IF(OR(NOT(ISNUMBER(Setup!$B$5)),NOT(ISNUMBER(Setup!$B$10))),"Needs: paycheck settings",IF(OR(B208&lt;Setup!$B$5,B208&gt;Setup!$B$11),"Outside plan dates",IF(AND(D208&lt;&gt;"",OR(NOT(ISNUMBER(D208)),COUNTIFS(Paychecks!$A$8:$A$34,D208)=0)),"Needs: valid payday override",IF(AND(ISNUMBER(D208),D208&gt;B208-Setup!$B$10),"Needs: override before deadline",IF(F208="","Unfunded before first payday","Assigned"))))))))))</f>
        <v/>
      </c>
      <c r="H208" s="44"/>
    </row>
    <row r="209" ht="22.5" customHeight="1">
      <c r="A209" s="44"/>
      <c r="B209" s="38"/>
      <c r="C209" s="39"/>
      <c r="D209" s="38"/>
      <c r="E209" s="41"/>
      <c r="F209" s="42" t="str">
        <f>IF(OR(A209="",NOT(ISNUMBER(B209)),NOT(ISNUMBER(C209)),C209&lt;0,NOT(ISNUMBER(Setup!$B$5)),NOT(ISNUMBER(Setup!$B$10)),E209="Yes",B209&lt;Setup!$B$5,B209&gt;Setup!$B$11),"",IF(ISNUMBER(D209),IF(OR(COUNTIFS(Paychecks!$A$8:$A$34,D209)=0,D209&gt;B209-Setup!$B$10),"",D209),IF(D209&lt;&gt;"","",IF(B209-Setup!$B$10&lt;Setup!$B$5,"",Setup!$B$5+14*INT((B209-Setup!$B$10-Setup!$B$5)/14)))))</f>
        <v/>
      </c>
      <c r="G209" s="43" t="str">
        <f>IF(COUNTA(A209:E209)=0,"",IF(E209="Yes","Excluded",IF(A209="","Needs: bill name",IF(OR(NOT(ISNUMBER(B209)),B209&lt;&gt;INT(B209)),"Needs: valid due date",IF(OR(NOT(ISNUMBER(C209)),C209&lt;0),"Needs: nonnegative amount",IF(OR(NOT(ISNUMBER(Setup!$B$5)),NOT(ISNUMBER(Setup!$B$10))),"Needs: paycheck settings",IF(OR(B209&lt;Setup!$B$5,B209&gt;Setup!$B$11),"Outside plan dates",IF(AND(D209&lt;&gt;"",OR(NOT(ISNUMBER(D209)),COUNTIFS(Paychecks!$A$8:$A$34,D209)=0)),"Needs: valid payday override",IF(AND(ISNUMBER(D209),D209&gt;B209-Setup!$B$10),"Needs: override before deadline",IF(F209="","Unfunded before first payday","Assigned"))))))))))</f>
        <v/>
      </c>
      <c r="H209" s="44"/>
    </row>
    <row r="210" ht="22.5" customHeight="1">
      <c r="A210" s="44"/>
      <c r="B210" s="38"/>
      <c r="C210" s="39"/>
      <c r="D210" s="38"/>
      <c r="E210" s="41"/>
      <c r="F210" s="42" t="str">
        <f>IF(OR(A210="",NOT(ISNUMBER(B210)),NOT(ISNUMBER(C210)),C210&lt;0,NOT(ISNUMBER(Setup!$B$5)),NOT(ISNUMBER(Setup!$B$10)),E210="Yes",B210&lt;Setup!$B$5,B210&gt;Setup!$B$11),"",IF(ISNUMBER(D210),IF(OR(COUNTIFS(Paychecks!$A$8:$A$34,D210)=0,D210&gt;B210-Setup!$B$10),"",D210),IF(D210&lt;&gt;"","",IF(B210-Setup!$B$10&lt;Setup!$B$5,"",Setup!$B$5+14*INT((B210-Setup!$B$10-Setup!$B$5)/14)))))</f>
        <v/>
      </c>
      <c r="G210" s="43" t="str">
        <f>IF(COUNTA(A210:E210)=0,"",IF(E210="Yes","Excluded",IF(A210="","Needs: bill name",IF(OR(NOT(ISNUMBER(B210)),B210&lt;&gt;INT(B210)),"Needs: valid due date",IF(OR(NOT(ISNUMBER(C210)),C210&lt;0),"Needs: nonnegative amount",IF(OR(NOT(ISNUMBER(Setup!$B$5)),NOT(ISNUMBER(Setup!$B$10))),"Needs: paycheck settings",IF(OR(B210&lt;Setup!$B$5,B210&gt;Setup!$B$11),"Outside plan dates",IF(AND(D210&lt;&gt;"",OR(NOT(ISNUMBER(D210)),COUNTIFS(Paychecks!$A$8:$A$34,D210)=0)),"Needs: valid payday override",IF(AND(ISNUMBER(D210),D210&gt;B210-Setup!$B$10),"Needs: override before deadline",IF(F210="","Unfunded before first payday","Assigned"))))))))))</f>
        <v/>
      </c>
      <c r="H210" s="44"/>
    </row>
    <row r="211" ht="22.5" customHeight="1">
      <c r="A211" s="44"/>
      <c r="B211" s="38"/>
      <c r="C211" s="39"/>
      <c r="D211" s="38"/>
      <c r="E211" s="41"/>
      <c r="F211" s="42" t="str">
        <f>IF(OR(A211="",NOT(ISNUMBER(B211)),NOT(ISNUMBER(C211)),C211&lt;0,NOT(ISNUMBER(Setup!$B$5)),NOT(ISNUMBER(Setup!$B$10)),E211="Yes",B211&lt;Setup!$B$5,B211&gt;Setup!$B$11),"",IF(ISNUMBER(D211),IF(OR(COUNTIFS(Paychecks!$A$8:$A$34,D211)=0,D211&gt;B211-Setup!$B$10),"",D211),IF(D211&lt;&gt;"","",IF(B211-Setup!$B$10&lt;Setup!$B$5,"",Setup!$B$5+14*INT((B211-Setup!$B$10-Setup!$B$5)/14)))))</f>
        <v/>
      </c>
      <c r="G211" s="43" t="str">
        <f>IF(COUNTA(A211:E211)=0,"",IF(E211="Yes","Excluded",IF(A211="","Needs: bill name",IF(OR(NOT(ISNUMBER(B211)),B211&lt;&gt;INT(B211)),"Needs: valid due date",IF(OR(NOT(ISNUMBER(C211)),C211&lt;0),"Needs: nonnegative amount",IF(OR(NOT(ISNUMBER(Setup!$B$5)),NOT(ISNUMBER(Setup!$B$10))),"Needs: paycheck settings",IF(OR(B211&lt;Setup!$B$5,B211&gt;Setup!$B$11),"Outside plan dates",IF(AND(D211&lt;&gt;"",OR(NOT(ISNUMBER(D211)),COUNTIFS(Paychecks!$A$8:$A$34,D211)=0)),"Needs: valid payday override",IF(AND(ISNUMBER(D211),D211&gt;B211-Setup!$B$10),"Needs: override before deadline",IF(F211="","Unfunded before first payday","Assigned"))))))))))</f>
        <v/>
      </c>
      <c r="H211" s="44"/>
    </row>
    <row r="212" ht="22.5" customHeight="1">
      <c r="A212" s="44"/>
      <c r="B212" s="38"/>
      <c r="C212" s="39"/>
      <c r="D212" s="38"/>
      <c r="E212" s="41"/>
      <c r="F212" s="42" t="str">
        <f>IF(OR(A212="",NOT(ISNUMBER(B212)),NOT(ISNUMBER(C212)),C212&lt;0,NOT(ISNUMBER(Setup!$B$5)),NOT(ISNUMBER(Setup!$B$10)),E212="Yes",B212&lt;Setup!$B$5,B212&gt;Setup!$B$11),"",IF(ISNUMBER(D212),IF(OR(COUNTIFS(Paychecks!$A$8:$A$34,D212)=0,D212&gt;B212-Setup!$B$10),"",D212),IF(D212&lt;&gt;"","",IF(B212-Setup!$B$10&lt;Setup!$B$5,"",Setup!$B$5+14*INT((B212-Setup!$B$10-Setup!$B$5)/14)))))</f>
        <v/>
      </c>
      <c r="G212" s="43" t="str">
        <f>IF(COUNTA(A212:E212)=0,"",IF(E212="Yes","Excluded",IF(A212="","Needs: bill name",IF(OR(NOT(ISNUMBER(B212)),B212&lt;&gt;INT(B212)),"Needs: valid due date",IF(OR(NOT(ISNUMBER(C212)),C212&lt;0),"Needs: nonnegative amount",IF(OR(NOT(ISNUMBER(Setup!$B$5)),NOT(ISNUMBER(Setup!$B$10))),"Needs: paycheck settings",IF(OR(B212&lt;Setup!$B$5,B212&gt;Setup!$B$11),"Outside plan dates",IF(AND(D212&lt;&gt;"",OR(NOT(ISNUMBER(D212)),COUNTIFS(Paychecks!$A$8:$A$34,D212)=0)),"Needs: valid payday override",IF(AND(ISNUMBER(D212),D212&gt;B212-Setup!$B$10),"Needs: override before deadline",IF(F212="","Unfunded before first payday","Assigned"))))))))))</f>
        <v/>
      </c>
      <c r="H212" s="44"/>
    </row>
    <row r="213" ht="22.5" customHeight="1">
      <c r="A213" s="44"/>
      <c r="B213" s="38"/>
      <c r="C213" s="39"/>
      <c r="D213" s="38"/>
      <c r="E213" s="41"/>
      <c r="F213" s="42" t="str">
        <f>IF(OR(A213="",NOT(ISNUMBER(B213)),NOT(ISNUMBER(C213)),C213&lt;0,NOT(ISNUMBER(Setup!$B$5)),NOT(ISNUMBER(Setup!$B$10)),E213="Yes",B213&lt;Setup!$B$5,B213&gt;Setup!$B$11),"",IF(ISNUMBER(D213),IF(OR(COUNTIFS(Paychecks!$A$8:$A$34,D213)=0,D213&gt;B213-Setup!$B$10),"",D213),IF(D213&lt;&gt;"","",IF(B213-Setup!$B$10&lt;Setup!$B$5,"",Setup!$B$5+14*INT((B213-Setup!$B$10-Setup!$B$5)/14)))))</f>
        <v/>
      </c>
      <c r="G213" s="43" t="str">
        <f>IF(COUNTA(A213:E213)=0,"",IF(E213="Yes","Excluded",IF(A213="","Needs: bill name",IF(OR(NOT(ISNUMBER(B213)),B213&lt;&gt;INT(B213)),"Needs: valid due date",IF(OR(NOT(ISNUMBER(C213)),C213&lt;0),"Needs: nonnegative amount",IF(OR(NOT(ISNUMBER(Setup!$B$5)),NOT(ISNUMBER(Setup!$B$10))),"Needs: paycheck settings",IF(OR(B213&lt;Setup!$B$5,B213&gt;Setup!$B$11),"Outside plan dates",IF(AND(D213&lt;&gt;"",OR(NOT(ISNUMBER(D213)),COUNTIFS(Paychecks!$A$8:$A$34,D213)=0)),"Needs: valid payday override",IF(AND(ISNUMBER(D213),D213&gt;B213-Setup!$B$10),"Needs: override before deadline",IF(F213="","Unfunded before first payday","Assigned"))))))))))</f>
        <v/>
      </c>
      <c r="H213" s="44"/>
    </row>
    <row r="214" ht="22.5" customHeight="1">
      <c r="A214" s="44"/>
      <c r="B214" s="38"/>
      <c r="C214" s="39"/>
      <c r="D214" s="38"/>
      <c r="E214" s="41"/>
      <c r="F214" s="42" t="str">
        <f>IF(OR(A214="",NOT(ISNUMBER(B214)),NOT(ISNUMBER(C214)),C214&lt;0,NOT(ISNUMBER(Setup!$B$5)),NOT(ISNUMBER(Setup!$B$10)),E214="Yes",B214&lt;Setup!$B$5,B214&gt;Setup!$B$11),"",IF(ISNUMBER(D214),IF(OR(COUNTIFS(Paychecks!$A$8:$A$34,D214)=0,D214&gt;B214-Setup!$B$10),"",D214),IF(D214&lt;&gt;"","",IF(B214-Setup!$B$10&lt;Setup!$B$5,"",Setup!$B$5+14*INT((B214-Setup!$B$10-Setup!$B$5)/14)))))</f>
        <v/>
      </c>
      <c r="G214" s="43" t="str">
        <f>IF(COUNTA(A214:E214)=0,"",IF(E214="Yes","Excluded",IF(A214="","Needs: bill name",IF(OR(NOT(ISNUMBER(B214)),B214&lt;&gt;INT(B214)),"Needs: valid due date",IF(OR(NOT(ISNUMBER(C214)),C214&lt;0),"Needs: nonnegative amount",IF(OR(NOT(ISNUMBER(Setup!$B$5)),NOT(ISNUMBER(Setup!$B$10))),"Needs: paycheck settings",IF(OR(B214&lt;Setup!$B$5,B214&gt;Setup!$B$11),"Outside plan dates",IF(AND(D214&lt;&gt;"",OR(NOT(ISNUMBER(D214)),COUNTIFS(Paychecks!$A$8:$A$34,D214)=0)),"Needs: valid payday override",IF(AND(ISNUMBER(D214),D214&gt;B214-Setup!$B$10),"Needs: override before deadline",IF(F214="","Unfunded before first payday","Assigned"))))))))))</f>
        <v/>
      </c>
      <c r="H214" s="44"/>
    </row>
    <row r="215" ht="22.5" customHeight="1">
      <c r="A215" s="44"/>
      <c r="B215" s="38"/>
      <c r="C215" s="39"/>
      <c r="D215" s="38"/>
      <c r="E215" s="41"/>
      <c r="F215" s="42" t="str">
        <f>IF(OR(A215="",NOT(ISNUMBER(B215)),NOT(ISNUMBER(C215)),C215&lt;0,NOT(ISNUMBER(Setup!$B$5)),NOT(ISNUMBER(Setup!$B$10)),E215="Yes",B215&lt;Setup!$B$5,B215&gt;Setup!$B$11),"",IF(ISNUMBER(D215),IF(OR(COUNTIFS(Paychecks!$A$8:$A$34,D215)=0,D215&gt;B215-Setup!$B$10),"",D215),IF(D215&lt;&gt;"","",IF(B215-Setup!$B$10&lt;Setup!$B$5,"",Setup!$B$5+14*INT((B215-Setup!$B$10-Setup!$B$5)/14)))))</f>
        <v/>
      </c>
      <c r="G215" s="43" t="str">
        <f>IF(COUNTA(A215:E215)=0,"",IF(E215="Yes","Excluded",IF(A215="","Needs: bill name",IF(OR(NOT(ISNUMBER(B215)),B215&lt;&gt;INT(B215)),"Needs: valid due date",IF(OR(NOT(ISNUMBER(C215)),C215&lt;0),"Needs: nonnegative amount",IF(OR(NOT(ISNUMBER(Setup!$B$5)),NOT(ISNUMBER(Setup!$B$10))),"Needs: paycheck settings",IF(OR(B215&lt;Setup!$B$5,B215&gt;Setup!$B$11),"Outside plan dates",IF(AND(D215&lt;&gt;"",OR(NOT(ISNUMBER(D215)),COUNTIFS(Paychecks!$A$8:$A$34,D215)=0)),"Needs: valid payday override",IF(AND(ISNUMBER(D215),D215&gt;B215-Setup!$B$10),"Needs: override before deadline",IF(F215="","Unfunded before first payday","Assigned"))))))))))</f>
        <v/>
      </c>
      <c r="H215" s="44"/>
    </row>
    <row r="216" ht="22.5" customHeight="1">
      <c r="A216" s="44"/>
      <c r="B216" s="38"/>
      <c r="C216" s="39"/>
      <c r="D216" s="38"/>
      <c r="E216" s="41"/>
      <c r="F216" s="42" t="str">
        <f>IF(OR(A216="",NOT(ISNUMBER(B216)),NOT(ISNUMBER(C216)),C216&lt;0,NOT(ISNUMBER(Setup!$B$5)),NOT(ISNUMBER(Setup!$B$10)),E216="Yes",B216&lt;Setup!$B$5,B216&gt;Setup!$B$11),"",IF(ISNUMBER(D216),IF(OR(COUNTIFS(Paychecks!$A$8:$A$34,D216)=0,D216&gt;B216-Setup!$B$10),"",D216),IF(D216&lt;&gt;"","",IF(B216-Setup!$B$10&lt;Setup!$B$5,"",Setup!$B$5+14*INT((B216-Setup!$B$10-Setup!$B$5)/14)))))</f>
        <v/>
      </c>
      <c r="G216" s="43" t="str">
        <f>IF(COUNTA(A216:E216)=0,"",IF(E216="Yes","Excluded",IF(A216="","Needs: bill name",IF(OR(NOT(ISNUMBER(B216)),B216&lt;&gt;INT(B216)),"Needs: valid due date",IF(OR(NOT(ISNUMBER(C216)),C216&lt;0),"Needs: nonnegative amount",IF(OR(NOT(ISNUMBER(Setup!$B$5)),NOT(ISNUMBER(Setup!$B$10))),"Needs: paycheck settings",IF(OR(B216&lt;Setup!$B$5,B216&gt;Setup!$B$11),"Outside plan dates",IF(AND(D216&lt;&gt;"",OR(NOT(ISNUMBER(D216)),COUNTIFS(Paychecks!$A$8:$A$34,D216)=0)),"Needs: valid payday override",IF(AND(ISNUMBER(D216),D216&gt;B216-Setup!$B$10),"Needs: override before deadline",IF(F216="","Unfunded before first payday","Assigned"))))))))))</f>
        <v/>
      </c>
      <c r="H216" s="44"/>
    </row>
    <row r="217" ht="22.5" customHeight="1">
      <c r="A217" s="44"/>
      <c r="B217" s="38"/>
      <c r="C217" s="39"/>
      <c r="D217" s="38"/>
      <c r="E217" s="41"/>
      <c r="F217" s="42" t="str">
        <f>IF(OR(A217="",NOT(ISNUMBER(B217)),NOT(ISNUMBER(C217)),C217&lt;0,NOT(ISNUMBER(Setup!$B$5)),NOT(ISNUMBER(Setup!$B$10)),E217="Yes",B217&lt;Setup!$B$5,B217&gt;Setup!$B$11),"",IF(ISNUMBER(D217),IF(OR(COUNTIFS(Paychecks!$A$8:$A$34,D217)=0,D217&gt;B217-Setup!$B$10),"",D217),IF(D217&lt;&gt;"","",IF(B217-Setup!$B$10&lt;Setup!$B$5,"",Setup!$B$5+14*INT((B217-Setup!$B$10-Setup!$B$5)/14)))))</f>
        <v/>
      </c>
      <c r="G217" s="43" t="str">
        <f>IF(COUNTA(A217:E217)=0,"",IF(E217="Yes","Excluded",IF(A217="","Needs: bill name",IF(OR(NOT(ISNUMBER(B217)),B217&lt;&gt;INT(B217)),"Needs: valid due date",IF(OR(NOT(ISNUMBER(C217)),C217&lt;0),"Needs: nonnegative amount",IF(OR(NOT(ISNUMBER(Setup!$B$5)),NOT(ISNUMBER(Setup!$B$10))),"Needs: paycheck settings",IF(OR(B217&lt;Setup!$B$5,B217&gt;Setup!$B$11),"Outside plan dates",IF(AND(D217&lt;&gt;"",OR(NOT(ISNUMBER(D217)),COUNTIFS(Paychecks!$A$8:$A$34,D217)=0)),"Needs: valid payday override",IF(AND(ISNUMBER(D217),D217&gt;B217-Setup!$B$10),"Needs: override before deadline",IF(F217="","Unfunded before first payday","Assigned"))))))))))</f>
        <v/>
      </c>
      <c r="H217" s="44"/>
    </row>
    <row r="218" ht="22.5" customHeight="1">
      <c r="A218" s="44"/>
      <c r="B218" s="38"/>
      <c r="C218" s="39"/>
      <c r="D218" s="38"/>
      <c r="E218" s="41"/>
      <c r="F218" s="42" t="str">
        <f>IF(OR(A218="",NOT(ISNUMBER(B218)),NOT(ISNUMBER(C218)),C218&lt;0,NOT(ISNUMBER(Setup!$B$5)),NOT(ISNUMBER(Setup!$B$10)),E218="Yes",B218&lt;Setup!$B$5,B218&gt;Setup!$B$11),"",IF(ISNUMBER(D218),IF(OR(COUNTIFS(Paychecks!$A$8:$A$34,D218)=0,D218&gt;B218-Setup!$B$10),"",D218),IF(D218&lt;&gt;"","",IF(B218-Setup!$B$10&lt;Setup!$B$5,"",Setup!$B$5+14*INT((B218-Setup!$B$10-Setup!$B$5)/14)))))</f>
        <v/>
      </c>
      <c r="G218" s="43" t="str">
        <f>IF(COUNTA(A218:E218)=0,"",IF(E218="Yes","Excluded",IF(A218="","Needs: bill name",IF(OR(NOT(ISNUMBER(B218)),B218&lt;&gt;INT(B218)),"Needs: valid due date",IF(OR(NOT(ISNUMBER(C218)),C218&lt;0),"Needs: nonnegative amount",IF(OR(NOT(ISNUMBER(Setup!$B$5)),NOT(ISNUMBER(Setup!$B$10))),"Needs: paycheck settings",IF(OR(B218&lt;Setup!$B$5,B218&gt;Setup!$B$11),"Outside plan dates",IF(AND(D218&lt;&gt;"",OR(NOT(ISNUMBER(D218)),COUNTIFS(Paychecks!$A$8:$A$34,D218)=0)),"Needs: valid payday override",IF(AND(ISNUMBER(D218),D218&gt;B218-Setup!$B$10),"Needs: override before deadline",IF(F218="","Unfunded before first payday","Assigned"))))))))))</f>
        <v/>
      </c>
      <c r="H218" s="44"/>
    </row>
    <row r="219" ht="22.5" customHeight="1">
      <c r="A219" s="44"/>
      <c r="B219" s="38"/>
      <c r="C219" s="39"/>
      <c r="D219" s="38"/>
      <c r="E219" s="41"/>
      <c r="F219" s="42" t="str">
        <f>IF(OR(A219="",NOT(ISNUMBER(B219)),NOT(ISNUMBER(C219)),C219&lt;0,NOT(ISNUMBER(Setup!$B$5)),NOT(ISNUMBER(Setup!$B$10)),E219="Yes",B219&lt;Setup!$B$5,B219&gt;Setup!$B$11),"",IF(ISNUMBER(D219),IF(OR(COUNTIFS(Paychecks!$A$8:$A$34,D219)=0,D219&gt;B219-Setup!$B$10),"",D219),IF(D219&lt;&gt;"","",IF(B219-Setup!$B$10&lt;Setup!$B$5,"",Setup!$B$5+14*INT((B219-Setup!$B$10-Setup!$B$5)/14)))))</f>
        <v/>
      </c>
      <c r="G219" s="43" t="str">
        <f>IF(COUNTA(A219:E219)=0,"",IF(E219="Yes","Excluded",IF(A219="","Needs: bill name",IF(OR(NOT(ISNUMBER(B219)),B219&lt;&gt;INT(B219)),"Needs: valid due date",IF(OR(NOT(ISNUMBER(C219)),C219&lt;0),"Needs: nonnegative amount",IF(OR(NOT(ISNUMBER(Setup!$B$5)),NOT(ISNUMBER(Setup!$B$10))),"Needs: paycheck settings",IF(OR(B219&lt;Setup!$B$5,B219&gt;Setup!$B$11),"Outside plan dates",IF(AND(D219&lt;&gt;"",OR(NOT(ISNUMBER(D219)),COUNTIFS(Paychecks!$A$8:$A$34,D219)=0)),"Needs: valid payday override",IF(AND(ISNUMBER(D219),D219&gt;B219-Setup!$B$10),"Needs: override before deadline",IF(F219="","Unfunded before first payday","Assigned"))))))))))</f>
        <v/>
      </c>
      <c r="H219" s="44"/>
    </row>
    <row r="220" ht="22.5" customHeight="1">
      <c r="A220" s="44"/>
      <c r="B220" s="38"/>
      <c r="C220" s="39"/>
      <c r="D220" s="38"/>
      <c r="E220" s="41"/>
      <c r="F220" s="42" t="str">
        <f>IF(OR(A220="",NOT(ISNUMBER(B220)),NOT(ISNUMBER(C220)),C220&lt;0,NOT(ISNUMBER(Setup!$B$5)),NOT(ISNUMBER(Setup!$B$10)),E220="Yes",B220&lt;Setup!$B$5,B220&gt;Setup!$B$11),"",IF(ISNUMBER(D220),IF(OR(COUNTIFS(Paychecks!$A$8:$A$34,D220)=0,D220&gt;B220-Setup!$B$10),"",D220),IF(D220&lt;&gt;"","",IF(B220-Setup!$B$10&lt;Setup!$B$5,"",Setup!$B$5+14*INT((B220-Setup!$B$10-Setup!$B$5)/14)))))</f>
        <v/>
      </c>
      <c r="G220" s="43" t="str">
        <f>IF(COUNTA(A220:E220)=0,"",IF(E220="Yes","Excluded",IF(A220="","Needs: bill name",IF(OR(NOT(ISNUMBER(B220)),B220&lt;&gt;INT(B220)),"Needs: valid due date",IF(OR(NOT(ISNUMBER(C220)),C220&lt;0),"Needs: nonnegative amount",IF(OR(NOT(ISNUMBER(Setup!$B$5)),NOT(ISNUMBER(Setup!$B$10))),"Needs: paycheck settings",IF(OR(B220&lt;Setup!$B$5,B220&gt;Setup!$B$11),"Outside plan dates",IF(AND(D220&lt;&gt;"",OR(NOT(ISNUMBER(D220)),COUNTIFS(Paychecks!$A$8:$A$34,D220)=0)),"Needs: valid payday override",IF(AND(ISNUMBER(D220),D220&gt;B220-Setup!$B$10),"Needs: override before deadline",IF(F220="","Unfunded before first payday","Assigned"))))))))))</f>
        <v/>
      </c>
      <c r="H220" s="44"/>
    </row>
    <row r="221" ht="22.5" customHeight="1">
      <c r="A221" s="44"/>
      <c r="B221" s="38"/>
      <c r="C221" s="39"/>
      <c r="D221" s="38"/>
      <c r="E221" s="41"/>
      <c r="F221" s="42" t="str">
        <f>IF(OR(A221="",NOT(ISNUMBER(B221)),NOT(ISNUMBER(C221)),C221&lt;0,NOT(ISNUMBER(Setup!$B$5)),NOT(ISNUMBER(Setup!$B$10)),E221="Yes",B221&lt;Setup!$B$5,B221&gt;Setup!$B$11),"",IF(ISNUMBER(D221),IF(OR(COUNTIFS(Paychecks!$A$8:$A$34,D221)=0,D221&gt;B221-Setup!$B$10),"",D221),IF(D221&lt;&gt;"","",IF(B221-Setup!$B$10&lt;Setup!$B$5,"",Setup!$B$5+14*INT((B221-Setup!$B$10-Setup!$B$5)/14)))))</f>
        <v/>
      </c>
      <c r="G221" s="43" t="str">
        <f>IF(COUNTA(A221:E221)=0,"",IF(E221="Yes","Excluded",IF(A221="","Needs: bill name",IF(OR(NOT(ISNUMBER(B221)),B221&lt;&gt;INT(B221)),"Needs: valid due date",IF(OR(NOT(ISNUMBER(C221)),C221&lt;0),"Needs: nonnegative amount",IF(OR(NOT(ISNUMBER(Setup!$B$5)),NOT(ISNUMBER(Setup!$B$10))),"Needs: paycheck settings",IF(OR(B221&lt;Setup!$B$5,B221&gt;Setup!$B$11),"Outside plan dates",IF(AND(D221&lt;&gt;"",OR(NOT(ISNUMBER(D221)),COUNTIFS(Paychecks!$A$8:$A$34,D221)=0)),"Needs: valid payday override",IF(AND(ISNUMBER(D221),D221&gt;B221-Setup!$B$10),"Needs: override before deadline",IF(F221="","Unfunded before first payday","Assigned"))))))))))</f>
        <v/>
      </c>
      <c r="H221" s="44"/>
    </row>
    <row r="222" ht="22.5" customHeight="1">
      <c r="A222" s="44"/>
      <c r="B222" s="38"/>
      <c r="C222" s="39"/>
      <c r="D222" s="38"/>
      <c r="E222" s="41"/>
      <c r="F222" s="42" t="str">
        <f>IF(OR(A222="",NOT(ISNUMBER(B222)),NOT(ISNUMBER(C222)),C222&lt;0,NOT(ISNUMBER(Setup!$B$5)),NOT(ISNUMBER(Setup!$B$10)),E222="Yes",B222&lt;Setup!$B$5,B222&gt;Setup!$B$11),"",IF(ISNUMBER(D222),IF(OR(COUNTIFS(Paychecks!$A$8:$A$34,D222)=0,D222&gt;B222-Setup!$B$10),"",D222),IF(D222&lt;&gt;"","",IF(B222-Setup!$B$10&lt;Setup!$B$5,"",Setup!$B$5+14*INT((B222-Setup!$B$10-Setup!$B$5)/14)))))</f>
        <v/>
      </c>
      <c r="G222" s="43" t="str">
        <f>IF(COUNTA(A222:E222)=0,"",IF(E222="Yes","Excluded",IF(A222="","Needs: bill name",IF(OR(NOT(ISNUMBER(B222)),B222&lt;&gt;INT(B222)),"Needs: valid due date",IF(OR(NOT(ISNUMBER(C222)),C222&lt;0),"Needs: nonnegative amount",IF(OR(NOT(ISNUMBER(Setup!$B$5)),NOT(ISNUMBER(Setup!$B$10))),"Needs: paycheck settings",IF(OR(B222&lt;Setup!$B$5,B222&gt;Setup!$B$11),"Outside plan dates",IF(AND(D222&lt;&gt;"",OR(NOT(ISNUMBER(D222)),COUNTIFS(Paychecks!$A$8:$A$34,D222)=0)),"Needs: valid payday override",IF(AND(ISNUMBER(D222),D222&gt;B222-Setup!$B$10),"Needs: override before deadline",IF(F222="","Unfunded before first payday","Assigned"))))))))))</f>
        <v/>
      </c>
      <c r="H222" s="44"/>
    </row>
    <row r="223" ht="22.5" customHeight="1">
      <c r="A223" s="44"/>
      <c r="B223" s="38"/>
      <c r="C223" s="39"/>
      <c r="D223" s="38"/>
      <c r="E223" s="41"/>
      <c r="F223" s="42" t="str">
        <f>IF(OR(A223="",NOT(ISNUMBER(B223)),NOT(ISNUMBER(C223)),C223&lt;0,NOT(ISNUMBER(Setup!$B$5)),NOT(ISNUMBER(Setup!$B$10)),E223="Yes",B223&lt;Setup!$B$5,B223&gt;Setup!$B$11),"",IF(ISNUMBER(D223),IF(OR(COUNTIFS(Paychecks!$A$8:$A$34,D223)=0,D223&gt;B223-Setup!$B$10),"",D223),IF(D223&lt;&gt;"","",IF(B223-Setup!$B$10&lt;Setup!$B$5,"",Setup!$B$5+14*INT((B223-Setup!$B$10-Setup!$B$5)/14)))))</f>
        <v/>
      </c>
      <c r="G223" s="43" t="str">
        <f>IF(COUNTA(A223:E223)=0,"",IF(E223="Yes","Excluded",IF(A223="","Needs: bill name",IF(OR(NOT(ISNUMBER(B223)),B223&lt;&gt;INT(B223)),"Needs: valid due date",IF(OR(NOT(ISNUMBER(C223)),C223&lt;0),"Needs: nonnegative amount",IF(OR(NOT(ISNUMBER(Setup!$B$5)),NOT(ISNUMBER(Setup!$B$10))),"Needs: paycheck settings",IF(OR(B223&lt;Setup!$B$5,B223&gt;Setup!$B$11),"Outside plan dates",IF(AND(D223&lt;&gt;"",OR(NOT(ISNUMBER(D223)),COUNTIFS(Paychecks!$A$8:$A$34,D223)=0)),"Needs: valid payday override",IF(AND(ISNUMBER(D223),D223&gt;B223-Setup!$B$10),"Needs: override before deadline",IF(F223="","Unfunded before first payday","Assigned"))))))))))</f>
        <v/>
      </c>
      <c r="H223" s="44"/>
    </row>
    <row r="224" ht="22.5" customHeight="1">
      <c r="A224" s="44"/>
      <c r="B224" s="38"/>
      <c r="C224" s="39"/>
      <c r="D224" s="38"/>
      <c r="E224" s="41"/>
      <c r="F224" s="42" t="str">
        <f>IF(OR(A224="",NOT(ISNUMBER(B224)),NOT(ISNUMBER(C224)),C224&lt;0,NOT(ISNUMBER(Setup!$B$5)),NOT(ISNUMBER(Setup!$B$10)),E224="Yes",B224&lt;Setup!$B$5,B224&gt;Setup!$B$11),"",IF(ISNUMBER(D224),IF(OR(COUNTIFS(Paychecks!$A$8:$A$34,D224)=0,D224&gt;B224-Setup!$B$10),"",D224),IF(D224&lt;&gt;"","",IF(B224-Setup!$B$10&lt;Setup!$B$5,"",Setup!$B$5+14*INT((B224-Setup!$B$10-Setup!$B$5)/14)))))</f>
        <v/>
      </c>
      <c r="G224" s="43" t="str">
        <f>IF(COUNTA(A224:E224)=0,"",IF(E224="Yes","Excluded",IF(A224="","Needs: bill name",IF(OR(NOT(ISNUMBER(B224)),B224&lt;&gt;INT(B224)),"Needs: valid due date",IF(OR(NOT(ISNUMBER(C224)),C224&lt;0),"Needs: nonnegative amount",IF(OR(NOT(ISNUMBER(Setup!$B$5)),NOT(ISNUMBER(Setup!$B$10))),"Needs: paycheck settings",IF(OR(B224&lt;Setup!$B$5,B224&gt;Setup!$B$11),"Outside plan dates",IF(AND(D224&lt;&gt;"",OR(NOT(ISNUMBER(D224)),COUNTIFS(Paychecks!$A$8:$A$34,D224)=0)),"Needs: valid payday override",IF(AND(ISNUMBER(D224),D224&gt;B224-Setup!$B$10),"Needs: override before deadline",IF(F224="","Unfunded before first payday","Assigned"))))))))))</f>
        <v/>
      </c>
      <c r="H224" s="44"/>
    </row>
    <row r="225" ht="22.5" customHeight="1">
      <c r="A225" s="44"/>
      <c r="B225" s="38"/>
      <c r="C225" s="39"/>
      <c r="D225" s="38"/>
      <c r="E225" s="41"/>
      <c r="F225" s="42" t="str">
        <f>IF(OR(A225="",NOT(ISNUMBER(B225)),NOT(ISNUMBER(C225)),C225&lt;0,NOT(ISNUMBER(Setup!$B$5)),NOT(ISNUMBER(Setup!$B$10)),E225="Yes",B225&lt;Setup!$B$5,B225&gt;Setup!$B$11),"",IF(ISNUMBER(D225),IF(OR(COUNTIFS(Paychecks!$A$8:$A$34,D225)=0,D225&gt;B225-Setup!$B$10),"",D225),IF(D225&lt;&gt;"","",IF(B225-Setup!$B$10&lt;Setup!$B$5,"",Setup!$B$5+14*INT((B225-Setup!$B$10-Setup!$B$5)/14)))))</f>
        <v/>
      </c>
      <c r="G225" s="43" t="str">
        <f>IF(COUNTA(A225:E225)=0,"",IF(E225="Yes","Excluded",IF(A225="","Needs: bill name",IF(OR(NOT(ISNUMBER(B225)),B225&lt;&gt;INT(B225)),"Needs: valid due date",IF(OR(NOT(ISNUMBER(C225)),C225&lt;0),"Needs: nonnegative amount",IF(OR(NOT(ISNUMBER(Setup!$B$5)),NOT(ISNUMBER(Setup!$B$10))),"Needs: paycheck settings",IF(OR(B225&lt;Setup!$B$5,B225&gt;Setup!$B$11),"Outside plan dates",IF(AND(D225&lt;&gt;"",OR(NOT(ISNUMBER(D225)),COUNTIFS(Paychecks!$A$8:$A$34,D225)=0)),"Needs: valid payday override",IF(AND(ISNUMBER(D225),D225&gt;B225-Setup!$B$10),"Needs: override before deadline",IF(F225="","Unfunded before first payday","Assigned"))))))))))</f>
        <v/>
      </c>
      <c r="H225" s="44"/>
    </row>
    <row r="226" ht="22.5" customHeight="1">
      <c r="A226" s="44"/>
      <c r="B226" s="38"/>
      <c r="C226" s="39"/>
      <c r="D226" s="38"/>
      <c r="E226" s="41"/>
      <c r="F226" s="42" t="str">
        <f>IF(OR(A226="",NOT(ISNUMBER(B226)),NOT(ISNUMBER(C226)),C226&lt;0,NOT(ISNUMBER(Setup!$B$5)),NOT(ISNUMBER(Setup!$B$10)),E226="Yes",B226&lt;Setup!$B$5,B226&gt;Setup!$B$11),"",IF(ISNUMBER(D226),IF(OR(COUNTIFS(Paychecks!$A$8:$A$34,D226)=0,D226&gt;B226-Setup!$B$10),"",D226),IF(D226&lt;&gt;"","",IF(B226-Setup!$B$10&lt;Setup!$B$5,"",Setup!$B$5+14*INT((B226-Setup!$B$10-Setup!$B$5)/14)))))</f>
        <v/>
      </c>
      <c r="G226" s="43" t="str">
        <f>IF(COUNTA(A226:E226)=0,"",IF(E226="Yes","Excluded",IF(A226="","Needs: bill name",IF(OR(NOT(ISNUMBER(B226)),B226&lt;&gt;INT(B226)),"Needs: valid due date",IF(OR(NOT(ISNUMBER(C226)),C226&lt;0),"Needs: nonnegative amount",IF(OR(NOT(ISNUMBER(Setup!$B$5)),NOT(ISNUMBER(Setup!$B$10))),"Needs: paycheck settings",IF(OR(B226&lt;Setup!$B$5,B226&gt;Setup!$B$11),"Outside plan dates",IF(AND(D226&lt;&gt;"",OR(NOT(ISNUMBER(D226)),COUNTIFS(Paychecks!$A$8:$A$34,D226)=0)),"Needs: valid payday override",IF(AND(ISNUMBER(D226),D226&gt;B226-Setup!$B$10),"Needs: override before deadline",IF(F226="","Unfunded before first payday","Assigned"))))))))))</f>
        <v/>
      </c>
      <c r="H226" s="44"/>
    </row>
    <row r="227" ht="22.5" customHeight="1">
      <c r="A227" s="44"/>
      <c r="B227" s="38"/>
      <c r="C227" s="39"/>
      <c r="D227" s="38"/>
      <c r="E227" s="41"/>
      <c r="F227" s="42" t="str">
        <f>IF(OR(A227="",NOT(ISNUMBER(B227)),NOT(ISNUMBER(C227)),C227&lt;0,NOT(ISNUMBER(Setup!$B$5)),NOT(ISNUMBER(Setup!$B$10)),E227="Yes",B227&lt;Setup!$B$5,B227&gt;Setup!$B$11),"",IF(ISNUMBER(D227),IF(OR(COUNTIFS(Paychecks!$A$8:$A$34,D227)=0,D227&gt;B227-Setup!$B$10),"",D227),IF(D227&lt;&gt;"","",IF(B227-Setup!$B$10&lt;Setup!$B$5,"",Setup!$B$5+14*INT((B227-Setup!$B$10-Setup!$B$5)/14)))))</f>
        <v/>
      </c>
      <c r="G227" s="43" t="str">
        <f>IF(COUNTA(A227:E227)=0,"",IF(E227="Yes","Excluded",IF(A227="","Needs: bill name",IF(OR(NOT(ISNUMBER(B227)),B227&lt;&gt;INT(B227)),"Needs: valid due date",IF(OR(NOT(ISNUMBER(C227)),C227&lt;0),"Needs: nonnegative amount",IF(OR(NOT(ISNUMBER(Setup!$B$5)),NOT(ISNUMBER(Setup!$B$10))),"Needs: paycheck settings",IF(OR(B227&lt;Setup!$B$5,B227&gt;Setup!$B$11),"Outside plan dates",IF(AND(D227&lt;&gt;"",OR(NOT(ISNUMBER(D227)),COUNTIFS(Paychecks!$A$8:$A$34,D227)=0)),"Needs: valid payday override",IF(AND(ISNUMBER(D227),D227&gt;B227-Setup!$B$10),"Needs: override before deadline",IF(F227="","Unfunded before first payday","Assigned"))))))))))</f>
        <v/>
      </c>
      <c r="H227" s="44"/>
    </row>
    <row r="228" ht="22.5" customHeight="1">
      <c r="A228" s="44"/>
      <c r="B228" s="38"/>
      <c r="C228" s="39"/>
      <c r="D228" s="38"/>
      <c r="E228" s="41"/>
      <c r="F228" s="42" t="str">
        <f>IF(OR(A228="",NOT(ISNUMBER(B228)),NOT(ISNUMBER(C228)),C228&lt;0,NOT(ISNUMBER(Setup!$B$5)),NOT(ISNUMBER(Setup!$B$10)),E228="Yes",B228&lt;Setup!$B$5,B228&gt;Setup!$B$11),"",IF(ISNUMBER(D228),IF(OR(COUNTIFS(Paychecks!$A$8:$A$34,D228)=0,D228&gt;B228-Setup!$B$10),"",D228),IF(D228&lt;&gt;"","",IF(B228-Setup!$B$10&lt;Setup!$B$5,"",Setup!$B$5+14*INT((B228-Setup!$B$10-Setup!$B$5)/14)))))</f>
        <v/>
      </c>
      <c r="G228" s="43" t="str">
        <f>IF(COUNTA(A228:E228)=0,"",IF(E228="Yes","Excluded",IF(A228="","Needs: bill name",IF(OR(NOT(ISNUMBER(B228)),B228&lt;&gt;INT(B228)),"Needs: valid due date",IF(OR(NOT(ISNUMBER(C228)),C228&lt;0),"Needs: nonnegative amount",IF(OR(NOT(ISNUMBER(Setup!$B$5)),NOT(ISNUMBER(Setup!$B$10))),"Needs: paycheck settings",IF(OR(B228&lt;Setup!$B$5,B228&gt;Setup!$B$11),"Outside plan dates",IF(AND(D228&lt;&gt;"",OR(NOT(ISNUMBER(D228)),COUNTIFS(Paychecks!$A$8:$A$34,D228)=0)),"Needs: valid payday override",IF(AND(ISNUMBER(D228),D228&gt;B228-Setup!$B$10),"Needs: override before deadline",IF(F228="","Unfunded before first payday","Assigned"))))))))))</f>
        <v/>
      </c>
      <c r="H228" s="44"/>
    </row>
    <row r="229" ht="22.5" customHeight="1">
      <c r="A229" s="44"/>
      <c r="B229" s="38"/>
      <c r="C229" s="39"/>
      <c r="D229" s="38"/>
      <c r="E229" s="41"/>
      <c r="F229" s="42" t="str">
        <f>IF(OR(A229="",NOT(ISNUMBER(B229)),NOT(ISNUMBER(C229)),C229&lt;0,NOT(ISNUMBER(Setup!$B$5)),NOT(ISNUMBER(Setup!$B$10)),E229="Yes",B229&lt;Setup!$B$5,B229&gt;Setup!$B$11),"",IF(ISNUMBER(D229),IF(OR(COUNTIFS(Paychecks!$A$8:$A$34,D229)=0,D229&gt;B229-Setup!$B$10),"",D229),IF(D229&lt;&gt;"","",IF(B229-Setup!$B$10&lt;Setup!$B$5,"",Setup!$B$5+14*INT((B229-Setup!$B$10-Setup!$B$5)/14)))))</f>
        <v/>
      </c>
      <c r="G229" s="43" t="str">
        <f>IF(COUNTA(A229:E229)=0,"",IF(E229="Yes","Excluded",IF(A229="","Needs: bill name",IF(OR(NOT(ISNUMBER(B229)),B229&lt;&gt;INT(B229)),"Needs: valid due date",IF(OR(NOT(ISNUMBER(C229)),C229&lt;0),"Needs: nonnegative amount",IF(OR(NOT(ISNUMBER(Setup!$B$5)),NOT(ISNUMBER(Setup!$B$10))),"Needs: paycheck settings",IF(OR(B229&lt;Setup!$B$5,B229&gt;Setup!$B$11),"Outside plan dates",IF(AND(D229&lt;&gt;"",OR(NOT(ISNUMBER(D229)),COUNTIFS(Paychecks!$A$8:$A$34,D229)=0)),"Needs: valid payday override",IF(AND(ISNUMBER(D229),D229&gt;B229-Setup!$B$10),"Needs: override before deadline",IF(F229="","Unfunded before first payday","Assigned"))))))))))</f>
        <v/>
      </c>
      <c r="H229" s="44"/>
    </row>
    <row r="230" ht="22.5" customHeight="1">
      <c r="A230" s="44"/>
      <c r="B230" s="38"/>
      <c r="C230" s="39"/>
      <c r="D230" s="38"/>
      <c r="E230" s="41"/>
      <c r="F230" s="42" t="str">
        <f>IF(OR(A230="",NOT(ISNUMBER(B230)),NOT(ISNUMBER(C230)),C230&lt;0,NOT(ISNUMBER(Setup!$B$5)),NOT(ISNUMBER(Setup!$B$10)),E230="Yes",B230&lt;Setup!$B$5,B230&gt;Setup!$B$11),"",IF(ISNUMBER(D230),IF(OR(COUNTIFS(Paychecks!$A$8:$A$34,D230)=0,D230&gt;B230-Setup!$B$10),"",D230),IF(D230&lt;&gt;"","",IF(B230-Setup!$B$10&lt;Setup!$B$5,"",Setup!$B$5+14*INT((B230-Setup!$B$10-Setup!$B$5)/14)))))</f>
        <v/>
      </c>
      <c r="G230" s="43" t="str">
        <f>IF(COUNTA(A230:E230)=0,"",IF(E230="Yes","Excluded",IF(A230="","Needs: bill name",IF(OR(NOT(ISNUMBER(B230)),B230&lt;&gt;INT(B230)),"Needs: valid due date",IF(OR(NOT(ISNUMBER(C230)),C230&lt;0),"Needs: nonnegative amount",IF(OR(NOT(ISNUMBER(Setup!$B$5)),NOT(ISNUMBER(Setup!$B$10))),"Needs: paycheck settings",IF(OR(B230&lt;Setup!$B$5,B230&gt;Setup!$B$11),"Outside plan dates",IF(AND(D230&lt;&gt;"",OR(NOT(ISNUMBER(D230)),COUNTIFS(Paychecks!$A$8:$A$34,D230)=0)),"Needs: valid payday override",IF(AND(ISNUMBER(D230),D230&gt;B230-Setup!$B$10),"Needs: override before deadline",IF(F230="","Unfunded before first payday","Assigned"))))))))))</f>
        <v/>
      </c>
      <c r="H230" s="44"/>
    </row>
    <row r="231" ht="22.5" customHeight="1">
      <c r="A231" s="44"/>
      <c r="B231" s="38"/>
      <c r="C231" s="39"/>
      <c r="D231" s="38"/>
      <c r="E231" s="41"/>
      <c r="F231" s="42" t="str">
        <f>IF(OR(A231="",NOT(ISNUMBER(B231)),NOT(ISNUMBER(C231)),C231&lt;0,NOT(ISNUMBER(Setup!$B$5)),NOT(ISNUMBER(Setup!$B$10)),E231="Yes",B231&lt;Setup!$B$5,B231&gt;Setup!$B$11),"",IF(ISNUMBER(D231),IF(OR(COUNTIFS(Paychecks!$A$8:$A$34,D231)=0,D231&gt;B231-Setup!$B$10),"",D231),IF(D231&lt;&gt;"","",IF(B231-Setup!$B$10&lt;Setup!$B$5,"",Setup!$B$5+14*INT((B231-Setup!$B$10-Setup!$B$5)/14)))))</f>
        <v/>
      </c>
      <c r="G231" s="43" t="str">
        <f>IF(COUNTA(A231:E231)=0,"",IF(E231="Yes","Excluded",IF(A231="","Needs: bill name",IF(OR(NOT(ISNUMBER(B231)),B231&lt;&gt;INT(B231)),"Needs: valid due date",IF(OR(NOT(ISNUMBER(C231)),C231&lt;0),"Needs: nonnegative amount",IF(OR(NOT(ISNUMBER(Setup!$B$5)),NOT(ISNUMBER(Setup!$B$10))),"Needs: paycheck settings",IF(OR(B231&lt;Setup!$B$5,B231&gt;Setup!$B$11),"Outside plan dates",IF(AND(D231&lt;&gt;"",OR(NOT(ISNUMBER(D231)),COUNTIFS(Paychecks!$A$8:$A$34,D231)=0)),"Needs: valid payday override",IF(AND(ISNUMBER(D231),D231&gt;B231-Setup!$B$10),"Needs: override before deadline",IF(F231="","Unfunded before first payday","Assigned"))))))))))</f>
        <v/>
      </c>
      <c r="H231" s="44"/>
    </row>
    <row r="232" ht="22.5" customHeight="1">
      <c r="A232" s="44"/>
      <c r="B232" s="38"/>
      <c r="C232" s="39"/>
      <c r="D232" s="38"/>
      <c r="E232" s="41"/>
      <c r="F232" s="42" t="str">
        <f>IF(OR(A232="",NOT(ISNUMBER(B232)),NOT(ISNUMBER(C232)),C232&lt;0,NOT(ISNUMBER(Setup!$B$5)),NOT(ISNUMBER(Setup!$B$10)),E232="Yes",B232&lt;Setup!$B$5,B232&gt;Setup!$B$11),"",IF(ISNUMBER(D232),IF(OR(COUNTIFS(Paychecks!$A$8:$A$34,D232)=0,D232&gt;B232-Setup!$B$10),"",D232),IF(D232&lt;&gt;"","",IF(B232-Setup!$B$10&lt;Setup!$B$5,"",Setup!$B$5+14*INT((B232-Setup!$B$10-Setup!$B$5)/14)))))</f>
        <v/>
      </c>
      <c r="G232" s="43" t="str">
        <f>IF(COUNTA(A232:E232)=0,"",IF(E232="Yes","Excluded",IF(A232="","Needs: bill name",IF(OR(NOT(ISNUMBER(B232)),B232&lt;&gt;INT(B232)),"Needs: valid due date",IF(OR(NOT(ISNUMBER(C232)),C232&lt;0),"Needs: nonnegative amount",IF(OR(NOT(ISNUMBER(Setup!$B$5)),NOT(ISNUMBER(Setup!$B$10))),"Needs: paycheck settings",IF(OR(B232&lt;Setup!$B$5,B232&gt;Setup!$B$11),"Outside plan dates",IF(AND(D232&lt;&gt;"",OR(NOT(ISNUMBER(D232)),COUNTIFS(Paychecks!$A$8:$A$34,D232)=0)),"Needs: valid payday override",IF(AND(ISNUMBER(D232),D232&gt;B232-Setup!$B$10),"Needs: override before deadline",IF(F232="","Unfunded before first payday","Assigned"))))))))))</f>
        <v/>
      </c>
      <c r="H232" s="44"/>
    </row>
    <row r="233" ht="22.5" customHeight="1">
      <c r="A233" s="44"/>
      <c r="B233" s="38"/>
      <c r="C233" s="39"/>
      <c r="D233" s="38"/>
      <c r="E233" s="41"/>
      <c r="F233" s="42" t="str">
        <f>IF(OR(A233="",NOT(ISNUMBER(B233)),NOT(ISNUMBER(C233)),C233&lt;0,NOT(ISNUMBER(Setup!$B$5)),NOT(ISNUMBER(Setup!$B$10)),E233="Yes",B233&lt;Setup!$B$5,B233&gt;Setup!$B$11),"",IF(ISNUMBER(D233),IF(OR(COUNTIFS(Paychecks!$A$8:$A$34,D233)=0,D233&gt;B233-Setup!$B$10),"",D233),IF(D233&lt;&gt;"","",IF(B233-Setup!$B$10&lt;Setup!$B$5,"",Setup!$B$5+14*INT((B233-Setup!$B$10-Setup!$B$5)/14)))))</f>
        <v/>
      </c>
      <c r="G233" s="43" t="str">
        <f>IF(COUNTA(A233:E233)=0,"",IF(E233="Yes","Excluded",IF(A233="","Needs: bill name",IF(OR(NOT(ISNUMBER(B233)),B233&lt;&gt;INT(B233)),"Needs: valid due date",IF(OR(NOT(ISNUMBER(C233)),C233&lt;0),"Needs: nonnegative amount",IF(OR(NOT(ISNUMBER(Setup!$B$5)),NOT(ISNUMBER(Setup!$B$10))),"Needs: paycheck settings",IF(OR(B233&lt;Setup!$B$5,B233&gt;Setup!$B$11),"Outside plan dates",IF(AND(D233&lt;&gt;"",OR(NOT(ISNUMBER(D233)),COUNTIFS(Paychecks!$A$8:$A$34,D233)=0)),"Needs: valid payday override",IF(AND(ISNUMBER(D233),D233&gt;B233-Setup!$B$10),"Needs: override before deadline",IF(F233="","Unfunded before first payday","Assigned"))))))))))</f>
        <v/>
      </c>
      <c r="H233" s="44"/>
    </row>
    <row r="234" ht="22.5" customHeight="1">
      <c r="A234" s="44"/>
      <c r="B234" s="38"/>
      <c r="C234" s="39"/>
      <c r="D234" s="38"/>
      <c r="E234" s="41"/>
      <c r="F234" s="42" t="str">
        <f>IF(OR(A234="",NOT(ISNUMBER(B234)),NOT(ISNUMBER(C234)),C234&lt;0,NOT(ISNUMBER(Setup!$B$5)),NOT(ISNUMBER(Setup!$B$10)),E234="Yes",B234&lt;Setup!$B$5,B234&gt;Setup!$B$11),"",IF(ISNUMBER(D234),IF(OR(COUNTIFS(Paychecks!$A$8:$A$34,D234)=0,D234&gt;B234-Setup!$B$10),"",D234),IF(D234&lt;&gt;"","",IF(B234-Setup!$B$10&lt;Setup!$B$5,"",Setup!$B$5+14*INT((B234-Setup!$B$10-Setup!$B$5)/14)))))</f>
        <v/>
      </c>
      <c r="G234" s="43" t="str">
        <f>IF(COUNTA(A234:E234)=0,"",IF(E234="Yes","Excluded",IF(A234="","Needs: bill name",IF(OR(NOT(ISNUMBER(B234)),B234&lt;&gt;INT(B234)),"Needs: valid due date",IF(OR(NOT(ISNUMBER(C234)),C234&lt;0),"Needs: nonnegative amount",IF(OR(NOT(ISNUMBER(Setup!$B$5)),NOT(ISNUMBER(Setup!$B$10))),"Needs: paycheck settings",IF(OR(B234&lt;Setup!$B$5,B234&gt;Setup!$B$11),"Outside plan dates",IF(AND(D234&lt;&gt;"",OR(NOT(ISNUMBER(D234)),COUNTIFS(Paychecks!$A$8:$A$34,D234)=0)),"Needs: valid payday override",IF(AND(ISNUMBER(D234),D234&gt;B234-Setup!$B$10),"Needs: override before deadline",IF(F234="","Unfunded before first payday","Assigned"))))))))))</f>
        <v/>
      </c>
      <c r="H234" s="44"/>
    </row>
    <row r="235" ht="22.5" customHeight="1">
      <c r="A235" s="44"/>
      <c r="B235" s="38"/>
      <c r="C235" s="39"/>
      <c r="D235" s="38"/>
      <c r="E235" s="41"/>
      <c r="F235" s="42" t="str">
        <f>IF(OR(A235="",NOT(ISNUMBER(B235)),NOT(ISNUMBER(C235)),C235&lt;0,NOT(ISNUMBER(Setup!$B$5)),NOT(ISNUMBER(Setup!$B$10)),E235="Yes",B235&lt;Setup!$B$5,B235&gt;Setup!$B$11),"",IF(ISNUMBER(D235),IF(OR(COUNTIFS(Paychecks!$A$8:$A$34,D235)=0,D235&gt;B235-Setup!$B$10),"",D235),IF(D235&lt;&gt;"","",IF(B235-Setup!$B$10&lt;Setup!$B$5,"",Setup!$B$5+14*INT((B235-Setup!$B$10-Setup!$B$5)/14)))))</f>
        <v/>
      </c>
      <c r="G235" s="43" t="str">
        <f>IF(COUNTA(A235:E235)=0,"",IF(E235="Yes","Excluded",IF(A235="","Needs: bill name",IF(OR(NOT(ISNUMBER(B235)),B235&lt;&gt;INT(B235)),"Needs: valid due date",IF(OR(NOT(ISNUMBER(C235)),C235&lt;0),"Needs: nonnegative amount",IF(OR(NOT(ISNUMBER(Setup!$B$5)),NOT(ISNUMBER(Setup!$B$10))),"Needs: paycheck settings",IF(OR(B235&lt;Setup!$B$5,B235&gt;Setup!$B$11),"Outside plan dates",IF(AND(D235&lt;&gt;"",OR(NOT(ISNUMBER(D235)),COUNTIFS(Paychecks!$A$8:$A$34,D235)=0)),"Needs: valid payday override",IF(AND(ISNUMBER(D235),D235&gt;B235-Setup!$B$10),"Needs: override before deadline",IF(F235="","Unfunded before first payday","Assigned"))))))))))</f>
        <v/>
      </c>
      <c r="H235" s="44"/>
    </row>
    <row r="236" ht="22.5" customHeight="1">
      <c r="A236" s="44"/>
      <c r="B236" s="38"/>
      <c r="C236" s="39"/>
      <c r="D236" s="38"/>
      <c r="E236" s="41"/>
      <c r="F236" s="42" t="str">
        <f>IF(OR(A236="",NOT(ISNUMBER(B236)),NOT(ISNUMBER(C236)),C236&lt;0,NOT(ISNUMBER(Setup!$B$5)),NOT(ISNUMBER(Setup!$B$10)),E236="Yes",B236&lt;Setup!$B$5,B236&gt;Setup!$B$11),"",IF(ISNUMBER(D236),IF(OR(COUNTIFS(Paychecks!$A$8:$A$34,D236)=0,D236&gt;B236-Setup!$B$10),"",D236),IF(D236&lt;&gt;"","",IF(B236-Setup!$B$10&lt;Setup!$B$5,"",Setup!$B$5+14*INT((B236-Setup!$B$10-Setup!$B$5)/14)))))</f>
        <v/>
      </c>
      <c r="G236" s="43" t="str">
        <f>IF(COUNTA(A236:E236)=0,"",IF(E236="Yes","Excluded",IF(A236="","Needs: bill name",IF(OR(NOT(ISNUMBER(B236)),B236&lt;&gt;INT(B236)),"Needs: valid due date",IF(OR(NOT(ISNUMBER(C236)),C236&lt;0),"Needs: nonnegative amount",IF(OR(NOT(ISNUMBER(Setup!$B$5)),NOT(ISNUMBER(Setup!$B$10))),"Needs: paycheck settings",IF(OR(B236&lt;Setup!$B$5,B236&gt;Setup!$B$11),"Outside plan dates",IF(AND(D236&lt;&gt;"",OR(NOT(ISNUMBER(D236)),COUNTIFS(Paychecks!$A$8:$A$34,D236)=0)),"Needs: valid payday override",IF(AND(ISNUMBER(D236),D236&gt;B236-Setup!$B$10),"Needs: override before deadline",IF(F236="","Unfunded before first payday","Assigned"))))))))))</f>
        <v/>
      </c>
      <c r="H236" s="44"/>
    </row>
    <row r="237" ht="22.5" customHeight="1">
      <c r="A237" s="44"/>
      <c r="B237" s="38"/>
      <c r="C237" s="39"/>
      <c r="D237" s="38"/>
      <c r="E237" s="41"/>
      <c r="F237" s="42" t="str">
        <f>IF(OR(A237="",NOT(ISNUMBER(B237)),NOT(ISNUMBER(C237)),C237&lt;0,NOT(ISNUMBER(Setup!$B$5)),NOT(ISNUMBER(Setup!$B$10)),E237="Yes",B237&lt;Setup!$B$5,B237&gt;Setup!$B$11),"",IF(ISNUMBER(D237),IF(OR(COUNTIFS(Paychecks!$A$8:$A$34,D237)=0,D237&gt;B237-Setup!$B$10),"",D237),IF(D237&lt;&gt;"","",IF(B237-Setup!$B$10&lt;Setup!$B$5,"",Setup!$B$5+14*INT((B237-Setup!$B$10-Setup!$B$5)/14)))))</f>
        <v/>
      </c>
      <c r="G237" s="43" t="str">
        <f>IF(COUNTA(A237:E237)=0,"",IF(E237="Yes","Excluded",IF(A237="","Needs: bill name",IF(OR(NOT(ISNUMBER(B237)),B237&lt;&gt;INT(B237)),"Needs: valid due date",IF(OR(NOT(ISNUMBER(C237)),C237&lt;0),"Needs: nonnegative amount",IF(OR(NOT(ISNUMBER(Setup!$B$5)),NOT(ISNUMBER(Setup!$B$10))),"Needs: paycheck settings",IF(OR(B237&lt;Setup!$B$5,B237&gt;Setup!$B$11),"Outside plan dates",IF(AND(D237&lt;&gt;"",OR(NOT(ISNUMBER(D237)),COUNTIFS(Paychecks!$A$8:$A$34,D237)=0)),"Needs: valid payday override",IF(AND(ISNUMBER(D237),D237&gt;B237-Setup!$B$10),"Needs: override before deadline",IF(F237="","Unfunded before first payday","Assigned"))))))))))</f>
        <v/>
      </c>
      <c r="H237" s="44"/>
    </row>
    <row r="238" ht="22.5" customHeight="1">
      <c r="A238" s="44"/>
      <c r="B238" s="38"/>
      <c r="C238" s="39"/>
      <c r="D238" s="38"/>
      <c r="E238" s="41"/>
      <c r="F238" s="42" t="str">
        <f>IF(OR(A238="",NOT(ISNUMBER(B238)),NOT(ISNUMBER(C238)),C238&lt;0,NOT(ISNUMBER(Setup!$B$5)),NOT(ISNUMBER(Setup!$B$10)),E238="Yes",B238&lt;Setup!$B$5,B238&gt;Setup!$B$11),"",IF(ISNUMBER(D238),IF(OR(COUNTIFS(Paychecks!$A$8:$A$34,D238)=0,D238&gt;B238-Setup!$B$10),"",D238),IF(D238&lt;&gt;"","",IF(B238-Setup!$B$10&lt;Setup!$B$5,"",Setup!$B$5+14*INT((B238-Setup!$B$10-Setup!$B$5)/14)))))</f>
        <v/>
      </c>
      <c r="G238" s="43" t="str">
        <f>IF(COUNTA(A238:E238)=0,"",IF(E238="Yes","Excluded",IF(A238="","Needs: bill name",IF(OR(NOT(ISNUMBER(B238)),B238&lt;&gt;INT(B238)),"Needs: valid due date",IF(OR(NOT(ISNUMBER(C238)),C238&lt;0),"Needs: nonnegative amount",IF(OR(NOT(ISNUMBER(Setup!$B$5)),NOT(ISNUMBER(Setup!$B$10))),"Needs: paycheck settings",IF(OR(B238&lt;Setup!$B$5,B238&gt;Setup!$B$11),"Outside plan dates",IF(AND(D238&lt;&gt;"",OR(NOT(ISNUMBER(D238)),COUNTIFS(Paychecks!$A$8:$A$34,D238)=0)),"Needs: valid payday override",IF(AND(ISNUMBER(D238),D238&gt;B238-Setup!$B$10),"Needs: override before deadline",IF(F238="","Unfunded before first payday","Assigned"))))))))))</f>
        <v/>
      </c>
      <c r="H238" s="44"/>
    </row>
    <row r="239" ht="22.5" customHeight="1">
      <c r="A239" s="44"/>
      <c r="B239" s="38"/>
      <c r="C239" s="39"/>
      <c r="D239" s="38"/>
      <c r="E239" s="41"/>
      <c r="F239" s="42" t="str">
        <f>IF(OR(A239="",NOT(ISNUMBER(B239)),NOT(ISNUMBER(C239)),C239&lt;0,NOT(ISNUMBER(Setup!$B$5)),NOT(ISNUMBER(Setup!$B$10)),E239="Yes",B239&lt;Setup!$B$5,B239&gt;Setup!$B$11),"",IF(ISNUMBER(D239),IF(OR(COUNTIFS(Paychecks!$A$8:$A$34,D239)=0,D239&gt;B239-Setup!$B$10),"",D239),IF(D239&lt;&gt;"","",IF(B239-Setup!$B$10&lt;Setup!$B$5,"",Setup!$B$5+14*INT((B239-Setup!$B$10-Setup!$B$5)/14)))))</f>
        <v/>
      </c>
      <c r="G239" s="43" t="str">
        <f>IF(COUNTA(A239:E239)=0,"",IF(E239="Yes","Excluded",IF(A239="","Needs: bill name",IF(OR(NOT(ISNUMBER(B239)),B239&lt;&gt;INT(B239)),"Needs: valid due date",IF(OR(NOT(ISNUMBER(C239)),C239&lt;0),"Needs: nonnegative amount",IF(OR(NOT(ISNUMBER(Setup!$B$5)),NOT(ISNUMBER(Setup!$B$10))),"Needs: paycheck settings",IF(OR(B239&lt;Setup!$B$5,B239&gt;Setup!$B$11),"Outside plan dates",IF(AND(D239&lt;&gt;"",OR(NOT(ISNUMBER(D239)),COUNTIFS(Paychecks!$A$8:$A$34,D239)=0)),"Needs: valid payday override",IF(AND(ISNUMBER(D239),D239&gt;B239-Setup!$B$10),"Needs: override before deadline",IF(F239="","Unfunded before first payday","Assigned"))))))))))</f>
        <v/>
      </c>
      <c r="H239" s="44"/>
    </row>
    <row r="240" ht="22.5" customHeight="1">
      <c r="A240" s="44"/>
      <c r="B240" s="38"/>
      <c r="C240" s="39"/>
      <c r="D240" s="38"/>
      <c r="E240" s="41"/>
      <c r="F240" s="42" t="str">
        <f>IF(OR(A240="",NOT(ISNUMBER(B240)),NOT(ISNUMBER(C240)),C240&lt;0,NOT(ISNUMBER(Setup!$B$5)),NOT(ISNUMBER(Setup!$B$10)),E240="Yes",B240&lt;Setup!$B$5,B240&gt;Setup!$B$11),"",IF(ISNUMBER(D240),IF(OR(COUNTIFS(Paychecks!$A$8:$A$34,D240)=0,D240&gt;B240-Setup!$B$10),"",D240),IF(D240&lt;&gt;"","",IF(B240-Setup!$B$10&lt;Setup!$B$5,"",Setup!$B$5+14*INT((B240-Setup!$B$10-Setup!$B$5)/14)))))</f>
        <v/>
      </c>
      <c r="G240" s="43" t="str">
        <f>IF(COUNTA(A240:E240)=0,"",IF(E240="Yes","Excluded",IF(A240="","Needs: bill name",IF(OR(NOT(ISNUMBER(B240)),B240&lt;&gt;INT(B240)),"Needs: valid due date",IF(OR(NOT(ISNUMBER(C240)),C240&lt;0),"Needs: nonnegative amount",IF(OR(NOT(ISNUMBER(Setup!$B$5)),NOT(ISNUMBER(Setup!$B$10))),"Needs: paycheck settings",IF(OR(B240&lt;Setup!$B$5,B240&gt;Setup!$B$11),"Outside plan dates",IF(AND(D240&lt;&gt;"",OR(NOT(ISNUMBER(D240)),COUNTIFS(Paychecks!$A$8:$A$34,D240)=0)),"Needs: valid payday override",IF(AND(ISNUMBER(D240),D240&gt;B240-Setup!$B$10),"Needs: override before deadline",IF(F240="","Unfunded before first payday","Assigned"))))))))))</f>
        <v/>
      </c>
      <c r="H240" s="44"/>
    </row>
    <row r="241" ht="22.5" customHeight="1">
      <c r="A241" s="44"/>
      <c r="B241" s="38"/>
      <c r="C241" s="39"/>
      <c r="D241" s="38"/>
      <c r="E241" s="41"/>
      <c r="F241" s="42" t="str">
        <f>IF(OR(A241="",NOT(ISNUMBER(B241)),NOT(ISNUMBER(C241)),C241&lt;0,NOT(ISNUMBER(Setup!$B$5)),NOT(ISNUMBER(Setup!$B$10)),E241="Yes",B241&lt;Setup!$B$5,B241&gt;Setup!$B$11),"",IF(ISNUMBER(D241),IF(OR(COUNTIFS(Paychecks!$A$8:$A$34,D241)=0,D241&gt;B241-Setup!$B$10),"",D241),IF(D241&lt;&gt;"","",IF(B241-Setup!$B$10&lt;Setup!$B$5,"",Setup!$B$5+14*INT((B241-Setup!$B$10-Setup!$B$5)/14)))))</f>
        <v/>
      </c>
      <c r="G241" s="43" t="str">
        <f>IF(COUNTA(A241:E241)=0,"",IF(E241="Yes","Excluded",IF(A241="","Needs: bill name",IF(OR(NOT(ISNUMBER(B241)),B241&lt;&gt;INT(B241)),"Needs: valid due date",IF(OR(NOT(ISNUMBER(C241)),C241&lt;0),"Needs: nonnegative amount",IF(OR(NOT(ISNUMBER(Setup!$B$5)),NOT(ISNUMBER(Setup!$B$10))),"Needs: paycheck settings",IF(OR(B241&lt;Setup!$B$5,B241&gt;Setup!$B$11),"Outside plan dates",IF(AND(D241&lt;&gt;"",OR(NOT(ISNUMBER(D241)),COUNTIFS(Paychecks!$A$8:$A$34,D241)=0)),"Needs: valid payday override",IF(AND(ISNUMBER(D241),D241&gt;B241-Setup!$B$10),"Needs: override before deadline",IF(F241="","Unfunded before first payday","Assigned"))))))))))</f>
        <v/>
      </c>
      <c r="H241" s="44"/>
    </row>
    <row r="242" ht="22.5" customHeight="1">
      <c r="A242" s="44"/>
      <c r="B242" s="38"/>
      <c r="C242" s="39"/>
      <c r="D242" s="38"/>
      <c r="E242" s="41"/>
      <c r="F242" s="42" t="str">
        <f>IF(OR(A242="",NOT(ISNUMBER(B242)),NOT(ISNUMBER(C242)),C242&lt;0,NOT(ISNUMBER(Setup!$B$5)),NOT(ISNUMBER(Setup!$B$10)),E242="Yes",B242&lt;Setup!$B$5,B242&gt;Setup!$B$11),"",IF(ISNUMBER(D242),IF(OR(COUNTIFS(Paychecks!$A$8:$A$34,D242)=0,D242&gt;B242-Setup!$B$10),"",D242),IF(D242&lt;&gt;"","",IF(B242-Setup!$B$10&lt;Setup!$B$5,"",Setup!$B$5+14*INT((B242-Setup!$B$10-Setup!$B$5)/14)))))</f>
        <v/>
      </c>
      <c r="G242" s="43" t="str">
        <f>IF(COUNTA(A242:E242)=0,"",IF(E242="Yes","Excluded",IF(A242="","Needs: bill name",IF(OR(NOT(ISNUMBER(B242)),B242&lt;&gt;INT(B242)),"Needs: valid due date",IF(OR(NOT(ISNUMBER(C242)),C242&lt;0),"Needs: nonnegative amount",IF(OR(NOT(ISNUMBER(Setup!$B$5)),NOT(ISNUMBER(Setup!$B$10))),"Needs: paycheck settings",IF(OR(B242&lt;Setup!$B$5,B242&gt;Setup!$B$11),"Outside plan dates",IF(AND(D242&lt;&gt;"",OR(NOT(ISNUMBER(D242)),COUNTIFS(Paychecks!$A$8:$A$34,D242)=0)),"Needs: valid payday override",IF(AND(ISNUMBER(D242),D242&gt;B242-Setup!$B$10),"Needs: override before deadline",IF(F242="","Unfunded before first payday","Assigned"))))))))))</f>
        <v/>
      </c>
      <c r="H242" s="44"/>
    </row>
    <row r="243" ht="22.5" customHeight="1">
      <c r="A243" s="44"/>
      <c r="B243" s="38"/>
      <c r="C243" s="39"/>
      <c r="D243" s="38"/>
      <c r="E243" s="41"/>
      <c r="F243" s="42" t="str">
        <f>IF(OR(A243="",NOT(ISNUMBER(B243)),NOT(ISNUMBER(C243)),C243&lt;0,NOT(ISNUMBER(Setup!$B$5)),NOT(ISNUMBER(Setup!$B$10)),E243="Yes",B243&lt;Setup!$B$5,B243&gt;Setup!$B$11),"",IF(ISNUMBER(D243),IF(OR(COUNTIFS(Paychecks!$A$8:$A$34,D243)=0,D243&gt;B243-Setup!$B$10),"",D243),IF(D243&lt;&gt;"","",IF(B243-Setup!$B$10&lt;Setup!$B$5,"",Setup!$B$5+14*INT((B243-Setup!$B$10-Setup!$B$5)/14)))))</f>
        <v/>
      </c>
      <c r="G243" s="43" t="str">
        <f>IF(COUNTA(A243:E243)=0,"",IF(E243="Yes","Excluded",IF(A243="","Needs: bill name",IF(OR(NOT(ISNUMBER(B243)),B243&lt;&gt;INT(B243)),"Needs: valid due date",IF(OR(NOT(ISNUMBER(C243)),C243&lt;0),"Needs: nonnegative amount",IF(OR(NOT(ISNUMBER(Setup!$B$5)),NOT(ISNUMBER(Setup!$B$10))),"Needs: paycheck settings",IF(OR(B243&lt;Setup!$B$5,B243&gt;Setup!$B$11),"Outside plan dates",IF(AND(D243&lt;&gt;"",OR(NOT(ISNUMBER(D243)),COUNTIFS(Paychecks!$A$8:$A$34,D243)=0)),"Needs: valid payday override",IF(AND(ISNUMBER(D243),D243&gt;B243-Setup!$B$10),"Needs: override before deadline",IF(F243="","Unfunded before first payday","Assigned"))))))))))</f>
        <v/>
      </c>
      <c r="H243" s="44"/>
    </row>
    <row r="244" ht="22.5" customHeight="1">
      <c r="A244" s="44"/>
      <c r="B244" s="38"/>
      <c r="C244" s="39"/>
      <c r="D244" s="38"/>
      <c r="E244" s="41"/>
      <c r="F244" s="42" t="str">
        <f>IF(OR(A244="",NOT(ISNUMBER(B244)),NOT(ISNUMBER(C244)),C244&lt;0,NOT(ISNUMBER(Setup!$B$5)),NOT(ISNUMBER(Setup!$B$10)),E244="Yes",B244&lt;Setup!$B$5,B244&gt;Setup!$B$11),"",IF(ISNUMBER(D244),IF(OR(COUNTIFS(Paychecks!$A$8:$A$34,D244)=0,D244&gt;B244-Setup!$B$10),"",D244),IF(D244&lt;&gt;"","",IF(B244-Setup!$B$10&lt;Setup!$B$5,"",Setup!$B$5+14*INT((B244-Setup!$B$10-Setup!$B$5)/14)))))</f>
        <v/>
      </c>
      <c r="G244" s="43" t="str">
        <f>IF(COUNTA(A244:E244)=0,"",IF(E244="Yes","Excluded",IF(A244="","Needs: bill name",IF(OR(NOT(ISNUMBER(B244)),B244&lt;&gt;INT(B244)),"Needs: valid due date",IF(OR(NOT(ISNUMBER(C244)),C244&lt;0),"Needs: nonnegative amount",IF(OR(NOT(ISNUMBER(Setup!$B$5)),NOT(ISNUMBER(Setup!$B$10))),"Needs: paycheck settings",IF(OR(B244&lt;Setup!$B$5,B244&gt;Setup!$B$11),"Outside plan dates",IF(AND(D244&lt;&gt;"",OR(NOT(ISNUMBER(D244)),COUNTIFS(Paychecks!$A$8:$A$34,D244)=0)),"Needs: valid payday override",IF(AND(ISNUMBER(D244),D244&gt;B244-Setup!$B$10),"Needs: override before deadline",IF(F244="","Unfunded before first payday","Assigned"))))))))))</f>
        <v/>
      </c>
      <c r="H244" s="44"/>
    </row>
    <row r="245" ht="22.5" customHeight="1">
      <c r="A245" s="44"/>
      <c r="B245" s="38"/>
      <c r="C245" s="39"/>
      <c r="D245" s="38"/>
      <c r="E245" s="41"/>
      <c r="F245" s="42" t="str">
        <f>IF(OR(A245="",NOT(ISNUMBER(B245)),NOT(ISNUMBER(C245)),C245&lt;0,NOT(ISNUMBER(Setup!$B$5)),NOT(ISNUMBER(Setup!$B$10)),E245="Yes",B245&lt;Setup!$B$5,B245&gt;Setup!$B$11),"",IF(ISNUMBER(D245),IF(OR(COUNTIFS(Paychecks!$A$8:$A$34,D245)=0,D245&gt;B245-Setup!$B$10),"",D245),IF(D245&lt;&gt;"","",IF(B245-Setup!$B$10&lt;Setup!$B$5,"",Setup!$B$5+14*INT((B245-Setup!$B$10-Setup!$B$5)/14)))))</f>
        <v/>
      </c>
      <c r="G245" s="43" t="str">
        <f>IF(COUNTA(A245:E245)=0,"",IF(E245="Yes","Excluded",IF(A245="","Needs: bill name",IF(OR(NOT(ISNUMBER(B245)),B245&lt;&gt;INT(B245)),"Needs: valid due date",IF(OR(NOT(ISNUMBER(C245)),C245&lt;0),"Needs: nonnegative amount",IF(OR(NOT(ISNUMBER(Setup!$B$5)),NOT(ISNUMBER(Setup!$B$10))),"Needs: paycheck settings",IF(OR(B245&lt;Setup!$B$5,B245&gt;Setup!$B$11),"Outside plan dates",IF(AND(D245&lt;&gt;"",OR(NOT(ISNUMBER(D245)),COUNTIFS(Paychecks!$A$8:$A$34,D245)=0)),"Needs: valid payday override",IF(AND(ISNUMBER(D245),D245&gt;B245-Setup!$B$10),"Needs: override before deadline",IF(F245="","Unfunded before first payday","Assigned"))))))))))</f>
        <v/>
      </c>
      <c r="H245" s="44"/>
    </row>
    <row r="246" ht="22.5" customHeight="1">
      <c r="A246" s="44"/>
      <c r="B246" s="38"/>
      <c r="C246" s="39"/>
      <c r="D246" s="38"/>
      <c r="E246" s="41"/>
      <c r="F246" s="42" t="str">
        <f>IF(OR(A246="",NOT(ISNUMBER(B246)),NOT(ISNUMBER(C246)),C246&lt;0,NOT(ISNUMBER(Setup!$B$5)),NOT(ISNUMBER(Setup!$B$10)),E246="Yes",B246&lt;Setup!$B$5,B246&gt;Setup!$B$11),"",IF(ISNUMBER(D246),IF(OR(COUNTIFS(Paychecks!$A$8:$A$34,D246)=0,D246&gt;B246-Setup!$B$10),"",D246),IF(D246&lt;&gt;"","",IF(B246-Setup!$B$10&lt;Setup!$B$5,"",Setup!$B$5+14*INT((B246-Setup!$B$10-Setup!$B$5)/14)))))</f>
        <v/>
      </c>
      <c r="G246" s="43" t="str">
        <f>IF(COUNTA(A246:E246)=0,"",IF(E246="Yes","Excluded",IF(A246="","Needs: bill name",IF(OR(NOT(ISNUMBER(B246)),B246&lt;&gt;INT(B246)),"Needs: valid due date",IF(OR(NOT(ISNUMBER(C246)),C246&lt;0),"Needs: nonnegative amount",IF(OR(NOT(ISNUMBER(Setup!$B$5)),NOT(ISNUMBER(Setup!$B$10))),"Needs: paycheck settings",IF(OR(B246&lt;Setup!$B$5,B246&gt;Setup!$B$11),"Outside plan dates",IF(AND(D246&lt;&gt;"",OR(NOT(ISNUMBER(D246)),COUNTIFS(Paychecks!$A$8:$A$34,D246)=0)),"Needs: valid payday override",IF(AND(ISNUMBER(D246),D246&gt;B246-Setup!$B$10),"Needs: override before deadline",IF(F246="","Unfunded before first payday","Assigned"))))))))))</f>
        <v/>
      </c>
      <c r="H246" s="44"/>
    </row>
    <row r="247" ht="22.5" customHeight="1">
      <c r="A247" s="44"/>
      <c r="B247" s="38"/>
      <c r="C247" s="39"/>
      <c r="D247" s="38"/>
      <c r="E247" s="41"/>
      <c r="F247" s="42" t="str">
        <f>IF(OR(A247="",NOT(ISNUMBER(B247)),NOT(ISNUMBER(C247)),C247&lt;0,NOT(ISNUMBER(Setup!$B$5)),NOT(ISNUMBER(Setup!$B$10)),E247="Yes",B247&lt;Setup!$B$5,B247&gt;Setup!$B$11),"",IF(ISNUMBER(D247),IF(OR(COUNTIFS(Paychecks!$A$8:$A$34,D247)=0,D247&gt;B247-Setup!$B$10),"",D247),IF(D247&lt;&gt;"","",IF(B247-Setup!$B$10&lt;Setup!$B$5,"",Setup!$B$5+14*INT((B247-Setup!$B$10-Setup!$B$5)/14)))))</f>
        <v/>
      </c>
      <c r="G247" s="43" t="str">
        <f>IF(COUNTA(A247:E247)=0,"",IF(E247="Yes","Excluded",IF(A247="","Needs: bill name",IF(OR(NOT(ISNUMBER(B247)),B247&lt;&gt;INT(B247)),"Needs: valid due date",IF(OR(NOT(ISNUMBER(C247)),C247&lt;0),"Needs: nonnegative amount",IF(OR(NOT(ISNUMBER(Setup!$B$5)),NOT(ISNUMBER(Setup!$B$10))),"Needs: paycheck settings",IF(OR(B247&lt;Setup!$B$5,B247&gt;Setup!$B$11),"Outside plan dates",IF(AND(D247&lt;&gt;"",OR(NOT(ISNUMBER(D247)),COUNTIFS(Paychecks!$A$8:$A$34,D247)=0)),"Needs: valid payday override",IF(AND(ISNUMBER(D247),D247&gt;B247-Setup!$B$10),"Needs: override before deadline",IF(F247="","Unfunded before first payday","Assigned"))))))))))</f>
        <v/>
      </c>
      <c r="H247" s="44"/>
    </row>
    <row r="248" ht="22.5" customHeight="1">
      <c r="A248" s="44"/>
      <c r="B248" s="38"/>
      <c r="C248" s="39"/>
      <c r="D248" s="38"/>
      <c r="E248" s="41"/>
      <c r="F248" s="42" t="str">
        <f>IF(OR(A248="",NOT(ISNUMBER(B248)),NOT(ISNUMBER(C248)),C248&lt;0,NOT(ISNUMBER(Setup!$B$5)),NOT(ISNUMBER(Setup!$B$10)),E248="Yes",B248&lt;Setup!$B$5,B248&gt;Setup!$B$11),"",IF(ISNUMBER(D248),IF(OR(COUNTIFS(Paychecks!$A$8:$A$34,D248)=0,D248&gt;B248-Setup!$B$10),"",D248),IF(D248&lt;&gt;"","",IF(B248-Setup!$B$10&lt;Setup!$B$5,"",Setup!$B$5+14*INT((B248-Setup!$B$10-Setup!$B$5)/14)))))</f>
        <v/>
      </c>
      <c r="G248" s="43" t="str">
        <f>IF(COUNTA(A248:E248)=0,"",IF(E248="Yes","Excluded",IF(A248="","Needs: bill name",IF(OR(NOT(ISNUMBER(B248)),B248&lt;&gt;INT(B248)),"Needs: valid due date",IF(OR(NOT(ISNUMBER(C248)),C248&lt;0),"Needs: nonnegative amount",IF(OR(NOT(ISNUMBER(Setup!$B$5)),NOT(ISNUMBER(Setup!$B$10))),"Needs: paycheck settings",IF(OR(B248&lt;Setup!$B$5,B248&gt;Setup!$B$11),"Outside plan dates",IF(AND(D248&lt;&gt;"",OR(NOT(ISNUMBER(D248)),COUNTIFS(Paychecks!$A$8:$A$34,D248)=0)),"Needs: valid payday override",IF(AND(ISNUMBER(D248),D248&gt;B248-Setup!$B$10),"Needs: override before deadline",IF(F248="","Unfunded before first payday","Assigned"))))))))))</f>
        <v/>
      </c>
      <c r="H248" s="44"/>
    </row>
    <row r="249" ht="22.5" customHeight="1">
      <c r="A249" s="44"/>
      <c r="B249" s="38"/>
      <c r="C249" s="39"/>
      <c r="D249" s="38"/>
      <c r="E249" s="41"/>
      <c r="F249" s="42" t="str">
        <f>IF(OR(A249="",NOT(ISNUMBER(B249)),NOT(ISNUMBER(C249)),C249&lt;0,NOT(ISNUMBER(Setup!$B$5)),NOT(ISNUMBER(Setup!$B$10)),E249="Yes",B249&lt;Setup!$B$5,B249&gt;Setup!$B$11),"",IF(ISNUMBER(D249),IF(OR(COUNTIFS(Paychecks!$A$8:$A$34,D249)=0,D249&gt;B249-Setup!$B$10),"",D249),IF(D249&lt;&gt;"","",IF(B249-Setup!$B$10&lt;Setup!$B$5,"",Setup!$B$5+14*INT((B249-Setup!$B$10-Setup!$B$5)/14)))))</f>
        <v/>
      </c>
      <c r="G249" s="43" t="str">
        <f>IF(COUNTA(A249:E249)=0,"",IF(E249="Yes","Excluded",IF(A249="","Needs: bill name",IF(OR(NOT(ISNUMBER(B249)),B249&lt;&gt;INT(B249)),"Needs: valid due date",IF(OR(NOT(ISNUMBER(C249)),C249&lt;0),"Needs: nonnegative amount",IF(OR(NOT(ISNUMBER(Setup!$B$5)),NOT(ISNUMBER(Setup!$B$10))),"Needs: paycheck settings",IF(OR(B249&lt;Setup!$B$5,B249&gt;Setup!$B$11),"Outside plan dates",IF(AND(D249&lt;&gt;"",OR(NOT(ISNUMBER(D249)),COUNTIFS(Paychecks!$A$8:$A$34,D249)=0)),"Needs: valid payday override",IF(AND(ISNUMBER(D249),D249&gt;B249-Setup!$B$10),"Needs: override before deadline",IF(F249="","Unfunded before first payday","Assigned"))))))))))</f>
        <v/>
      </c>
      <c r="H249" s="44"/>
    </row>
    <row r="250" ht="22.5" customHeight="1">
      <c r="A250" s="44"/>
      <c r="B250" s="38"/>
      <c r="C250" s="39"/>
      <c r="D250" s="38"/>
      <c r="E250" s="41"/>
      <c r="F250" s="42" t="str">
        <f>IF(OR(A250="",NOT(ISNUMBER(B250)),NOT(ISNUMBER(C250)),C250&lt;0,NOT(ISNUMBER(Setup!$B$5)),NOT(ISNUMBER(Setup!$B$10)),E250="Yes",B250&lt;Setup!$B$5,B250&gt;Setup!$B$11),"",IF(ISNUMBER(D250),IF(OR(COUNTIFS(Paychecks!$A$8:$A$34,D250)=0,D250&gt;B250-Setup!$B$10),"",D250),IF(D250&lt;&gt;"","",IF(B250-Setup!$B$10&lt;Setup!$B$5,"",Setup!$B$5+14*INT((B250-Setup!$B$10-Setup!$B$5)/14)))))</f>
        <v/>
      </c>
      <c r="G250" s="43" t="str">
        <f>IF(COUNTA(A250:E250)=0,"",IF(E250="Yes","Excluded",IF(A250="","Needs: bill name",IF(OR(NOT(ISNUMBER(B250)),B250&lt;&gt;INT(B250)),"Needs: valid due date",IF(OR(NOT(ISNUMBER(C250)),C250&lt;0),"Needs: nonnegative amount",IF(OR(NOT(ISNUMBER(Setup!$B$5)),NOT(ISNUMBER(Setup!$B$10))),"Needs: paycheck settings",IF(OR(B250&lt;Setup!$B$5,B250&gt;Setup!$B$11),"Outside plan dates",IF(AND(D250&lt;&gt;"",OR(NOT(ISNUMBER(D250)),COUNTIFS(Paychecks!$A$8:$A$34,D250)=0)),"Needs: valid payday override",IF(AND(ISNUMBER(D250),D250&gt;B250-Setup!$B$10),"Needs: override before deadline",IF(F250="","Unfunded before first payday","Assigned"))))))))))</f>
        <v/>
      </c>
      <c r="H250" s="44"/>
    </row>
    <row r="251" ht="22.5" customHeight="1">
      <c r="A251" s="44"/>
      <c r="B251" s="38"/>
      <c r="C251" s="39"/>
      <c r="D251" s="38"/>
      <c r="E251" s="41"/>
      <c r="F251" s="42" t="str">
        <f>IF(OR(A251="",NOT(ISNUMBER(B251)),NOT(ISNUMBER(C251)),C251&lt;0,NOT(ISNUMBER(Setup!$B$5)),NOT(ISNUMBER(Setup!$B$10)),E251="Yes",B251&lt;Setup!$B$5,B251&gt;Setup!$B$11),"",IF(ISNUMBER(D251),IF(OR(COUNTIFS(Paychecks!$A$8:$A$34,D251)=0,D251&gt;B251-Setup!$B$10),"",D251),IF(D251&lt;&gt;"","",IF(B251-Setup!$B$10&lt;Setup!$B$5,"",Setup!$B$5+14*INT((B251-Setup!$B$10-Setup!$B$5)/14)))))</f>
        <v/>
      </c>
      <c r="G251" s="43" t="str">
        <f>IF(COUNTA(A251:E251)=0,"",IF(E251="Yes","Excluded",IF(A251="","Needs: bill name",IF(OR(NOT(ISNUMBER(B251)),B251&lt;&gt;INT(B251)),"Needs: valid due date",IF(OR(NOT(ISNUMBER(C251)),C251&lt;0),"Needs: nonnegative amount",IF(OR(NOT(ISNUMBER(Setup!$B$5)),NOT(ISNUMBER(Setup!$B$10))),"Needs: paycheck settings",IF(OR(B251&lt;Setup!$B$5,B251&gt;Setup!$B$11),"Outside plan dates",IF(AND(D251&lt;&gt;"",OR(NOT(ISNUMBER(D251)),COUNTIFS(Paychecks!$A$8:$A$34,D251)=0)),"Needs: valid payday override",IF(AND(ISNUMBER(D251),D251&gt;B251-Setup!$B$10),"Needs: override before deadline",IF(F251="","Unfunded before first payday","Assigned"))))))))))</f>
        <v/>
      </c>
      <c r="H251" s="44"/>
    </row>
    <row r="252" ht="22.5" customHeight="1">
      <c r="A252" s="44"/>
      <c r="B252" s="38"/>
      <c r="C252" s="39"/>
      <c r="D252" s="38"/>
      <c r="E252" s="41"/>
      <c r="F252" s="42" t="str">
        <f>IF(OR(A252="",NOT(ISNUMBER(B252)),NOT(ISNUMBER(C252)),C252&lt;0,NOT(ISNUMBER(Setup!$B$5)),NOT(ISNUMBER(Setup!$B$10)),E252="Yes",B252&lt;Setup!$B$5,B252&gt;Setup!$B$11),"",IF(ISNUMBER(D252),IF(OR(COUNTIFS(Paychecks!$A$8:$A$34,D252)=0,D252&gt;B252-Setup!$B$10),"",D252),IF(D252&lt;&gt;"","",IF(B252-Setup!$B$10&lt;Setup!$B$5,"",Setup!$B$5+14*INT((B252-Setup!$B$10-Setup!$B$5)/14)))))</f>
        <v/>
      </c>
      <c r="G252" s="43" t="str">
        <f>IF(COUNTA(A252:E252)=0,"",IF(E252="Yes","Excluded",IF(A252="","Needs: bill name",IF(OR(NOT(ISNUMBER(B252)),B252&lt;&gt;INT(B252)),"Needs: valid due date",IF(OR(NOT(ISNUMBER(C252)),C252&lt;0),"Needs: nonnegative amount",IF(OR(NOT(ISNUMBER(Setup!$B$5)),NOT(ISNUMBER(Setup!$B$10))),"Needs: paycheck settings",IF(OR(B252&lt;Setup!$B$5,B252&gt;Setup!$B$11),"Outside plan dates",IF(AND(D252&lt;&gt;"",OR(NOT(ISNUMBER(D252)),COUNTIFS(Paychecks!$A$8:$A$34,D252)=0)),"Needs: valid payday override",IF(AND(ISNUMBER(D252),D252&gt;B252-Setup!$B$10),"Needs: override before deadline",IF(F252="","Unfunded before first payday","Assigned"))))))))))</f>
        <v/>
      </c>
      <c r="H252" s="44"/>
    </row>
    <row r="253" ht="22.5" customHeight="1">
      <c r="A253" s="44"/>
      <c r="B253" s="38"/>
      <c r="C253" s="39"/>
      <c r="D253" s="38"/>
      <c r="E253" s="41"/>
      <c r="F253" s="42" t="str">
        <f>IF(OR(A253="",NOT(ISNUMBER(B253)),NOT(ISNUMBER(C253)),C253&lt;0,NOT(ISNUMBER(Setup!$B$5)),NOT(ISNUMBER(Setup!$B$10)),E253="Yes",B253&lt;Setup!$B$5,B253&gt;Setup!$B$11),"",IF(ISNUMBER(D253),IF(OR(COUNTIFS(Paychecks!$A$8:$A$34,D253)=0,D253&gt;B253-Setup!$B$10),"",D253),IF(D253&lt;&gt;"","",IF(B253-Setup!$B$10&lt;Setup!$B$5,"",Setup!$B$5+14*INT((B253-Setup!$B$10-Setup!$B$5)/14)))))</f>
        <v/>
      </c>
      <c r="G253" s="43" t="str">
        <f>IF(COUNTA(A253:E253)=0,"",IF(E253="Yes","Excluded",IF(A253="","Needs: bill name",IF(OR(NOT(ISNUMBER(B253)),B253&lt;&gt;INT(B253)),"Needs: valid due date",IF(OR(NOT(ISNUMBER(C253)),C253&lt;0),"Needs: nonnegative amount",IF(OR(NOT(ISNUMBER(Setup!$B$5)),NOT(ISNUMBER(Setup!$B$10))),"Needs: paycheck settings",IF(OR(B253&lt;Setup!$B$5,B253&gt;Setup!$B$11),"Outside plan dates",IF(AND(D253&lt;&gt;"",OR(NOT(ISNUMBER(D253)),COUNTIFS(Paychecks!$A$8:$A$34,D253)=0)),"Needs: valid payday override",IF(AND(ISNUMBER(D253),D253&gt;B253-Setup!$B$10),"Needs: override before deadline",IF(F253="","Unfunded before first payday","Assigned"))))))))))</f>
        <v/>
      </c>
      <c r="H253" s="44"/>
    </row>
    <row r="254" ht="22.5" customHeight="1">
      <c r="A254" s="44"/>
      <c r="B254" s="38"/>
      <c r="C254" s="39"/>
      <c r="D254" s="38"/>
      <c r="E254" s="41"/>
      <c r="F254" s="42" t="str">
        <f>IF(OR(A254="",NOT(ISNUMBER(B254)),NOT(ISNUMBER(C254)),C254&lt;0,NOT(ISNUMBER(Setup!$B$5)),NOT(ISNUMBER(Setup!$B$10)),E254="Yes",B254&lt;Setup!$B$5,B254&gt;Setup!$B$11),"",IF(ISNUMBER(D254),IF(OR(COUNTIFS(Paychecks!$A$8:$A$34,D254)=0,D254&gt;B254-Setup!$B$10),"",D254),IF(D254&lt;&gt;"","",IF(B254-Setup!$B$10&lt;Setup!$B$5,"",Setup!$B$5+14*INT((B254-Setup!$B$10-Setup!$B$5)/14)))))</f>
        <v/>
      </c>
      <c r="G254" s="43" t="str">
        <f>IF(COUNTA(A254:E254)=0,"",IF(E254="Yes","Excluded",IF(A254="","Needs: bill name",IF(OR(NOT(ISNUMBER(B254)),B254&lt;&gt;INT(B254)),"Needs: valid due date",IF(OR(NOT(ISNUMBER(C254)),C254&lt;0),"Needs: nonnegative amount",IF(OR(NOT(ISNUMBER(Setup!$B$5)),NOT(ISNUMBER(Setup!$B$10))),"Needs: paycheck settings",IF(OR(B254&lt;Setup!$B$5,B254&gt;Setup!$B$11),"Outside plan dates",IF(AND(D254&lt;&gt;"",OR(NOT(ISNUMBER(D254)),COUNTIFS(Paychecks!$A$8:$A$34,D254)=0)),"Needs: valid payday override",IF(AND(ISNUMBER(D254),D254&gt;B254-Setup!$B$10),"Needs: override before deadline",IF(F254="","Unfunded before first payday","Assigned"))))))))))</f>
        <v/>
      </c>
      <c r="H254" s="44"/>
    </row>
    <row r="255" ht="22.5" customHeight="1">
      <c r="A255" s="44"/>
      <c r="B255" s="38"/>
      <c r="C255" s="39"/>
      <c r="D255" s="38"/>
      <c r="E255" s="41"/>
      <c r="F255" s="42" t="str">
        <f>IF(OR(A255="",NOT(ISNUMBER(B255)),NOT(ISNUMBER(C255)),C255&lt;0,NOT(ISNUMBER(Setup!$B$5)),NOT(ISNUMBER(Setup!$B$10)),E255="Yes",B255&lt;Setup!$B$5,B255&gt;Setup!$B$11),"",IF(ISNUMBER(D255),IF(OR(COUNTIFS(Paychecks!$A$8:$A$34,D255)=0,D255&gt;B255-Setup!$B$10),"",D255),IF(D255&lt;&gt;"","",IF(B255-Setup!$B$10&lt;Setup!$B$5,"",Setup!$B$5+14*INT((B255-Setup!$B$10-Setup!$B$5)/14)))))</f>
        <v/>
      </c>
      <c r="G255" s="43" t="str">
        <f>IF(COUNTA(A255:E255)=0,"",IF(E255="Yes","Excluded",IF(A255="","Needs: bill name",IF(OR(NOT(ISNUMBER(B255)),B255&lt;&gt;INT(B255)),"Needs: valid due date",IF(OR(NOT(ISNUMBER(C255)),C255&lt;0),"Needs: nonnegative amount",IF(OR(NOT(ISNUMBER(Setup!$B$5)),NOT(ISNUMBER(Setup!$B$10))),"Needs: paycheck settings",IF(OR(B255&lt;Setup!$B$5,B255&gt;Setup!$B$11),"Outside plan dates",IF(AND(D255&lt;&gt;"",OR(NOT(ISNUMBER(D255)),COUNTIFS(Paychecks!$A$8:$A$34,D255)=0)),"Needs: valid payday override",IF(AND(ISNUMBER(D255),D255&gt;B255-Setup!$B$10),"Needs: override before deadline",IF(F255="","Unfunded before first payday","Assigned"))))))))))</f>
        <v/>
      </c>
      <c r="H255" s="44"/>
    </row>
    <row r="256" ht="22.5" customHeight="1">
      <c r="A256" s="44"/>
      <c r="B256" s="38"/>
      <c r="C256" s="39"/>
      <c r="D256" s="38"/>
      <c r="E256" s="41"/>
      <c r="F256" s="42" t="str">
        <f>IF(OR(A256="",NOT(ISNUMBER(B256)),NOT(ISNUMBER(C256)),C256&lt;0,NOT(ISNUMBER(Setup!$B$5)),NOT(ISNUMBER(Setup!$B$10)),E256="Yes",B256&lt;Setup!$B$5,B256&gt;Setup!$B$11),"",IF(ISNUMBER(D256),IF(OR(COUNTIFS(Paychecks!$A$8:$A$34,D256)=0,D256&gt;B256-Setup!$B$10),"",D256),IF(D256&lt;&gt;"","",IF(B256-Setup!$B$10&lt;Setup!$B$5,"",Setup!$B$5+14*INT((B256-Setup!$B$10-Setup!$B$5)/14)))))</f>
        <v/>
      </c>
      <c r="G256" s="43" t="str">
        <f>IF(COUNTA(A256:E256)=0,"",IF(E256="Yes","Excluded",IF(A256="","Needs: bill name",IF(OR(NOT(ISNUMBER(B256)),B256&lt;&gt;INT(B256)),"Needs: valid due date",IF(OR(NOT(ISNUMBER(C256)),C256&lt;0),"Needs: nonnegative amount",IF(OR(NOT(ISNUMBER(Setup!$B$5)),NOT(ISNUMBER(Setup!$B$10))),"Needs: paycheck settings",IF(OR(B256&lt;Setup!$B$5,B256&gt;Setup!$B$11),"Outside plan dates",IF(AND(D256&lt;&gt;"",OR(NOT(ISNUMBER(D256)),COUNTIFS(Paychecks!$A$8:$A$34,D256)=0)),"Needs: valid payday override",IF(AND(ISNUMBER(D256),D256&gt;B256-Setup!$B$10),"Needs: override before deadline",IF(F256="","Unfunded before first payday","Assigned"))))))))))</f>
        <v/>
      </c>
      <c r="H256" s="44"/>
    </row>
    <row r="257" ht="22.5" customHeight="1">
      <c r="A257" s="44"/>
      <c r="B257" s="38"/>
      <c r="C257" s="39"/>
      <c r="D257" s="38"/>
      <c r="E257" s="41"/>
      <c r="F257" s="42" t="str">
        <f>IF(OR(A257="",NOT(ISNUMBER(B257)),NOT(ISNUMBER(C257)),C257&lt;0,NOT(ISNUMBER(Setup!$B$5)),NOT(ISNUMBER(Setup!$B$10)),E257="Yes",B257&lt;Setup!$B$5,B257&gt;Setup!$B$11),"",IF(ISNUMBER(D257),IF(OR(COUNTIFS(Paychecks!$A$8:$A$34,D257)=0,D257&gt;B257-Setup!$B$10),"",D257),IF(D257&lt;&gt;"","",IF(B257-Setup!$B$10&lt;Setup!$B$5,"",Setup!$B$5+14*INT((B257-Setup!$B$10-Setup!$B$5)/14)))))</f>
        <v/>
      </c>
      <c r="G257" s="43" t="str">
        <f>IF(COUNTA(A257:E257)=0,"",IF(E257="Yes","Excluded",IF(A257="","Needs: bill name",IF(OR(NOT(ISNUMBER(B257)),B257&lt;&gt;INT(B257)),"Needs: valid due date",IF(OR(NOT(ISNUMBER(C257)),C257&lt;0),"Needs: nonnegative amount",IF(OR(NOT(ISNUMBER(Setup!$B$5)),NOT(ISNUMBER(Setup!$B$10))),"Needs: paycheck settings",IF(OR(B257&lt;Setup!$B$5,B257&gt;Setup!$B$11),"Outside plan dates",IF(AND(D257&lt;&gt;"",OR(NOT(ISNUMBER(D257)),COUNTIFS(Paychecks!$A$8:$A$34,D257)=0)),"Needs: valid payday override",IF(AND(ISNUMBER(D257),D257&gt;B257-Setup!$B$10),"Needs: override before deadline",IF(F257="","Unfunded before first payday","Assigned"))))))))))</f>
        <v/>
      </c>
      <c r="H257" s="44"/>
    </row>
    <row r="258" ht="22.5" customHeight="1">
      <c r="A258" s="44"/>
      <c r="B258" s="38"/>
      <c r="C258" s="39"/>
      <c r="D258" s="38"/>
      <c r="E258" s="41"/>
      <c r="F258" s="42" t="str">
        <f>IF(OR(A258="",NOT(ISNUMBER(B258)),NOT(ISNUMBER(C258)),C258&lt;0,NOT(ISNUMBER(Setup!$B$5)),NOT(ISNUMBER(Setup!$B$10)),E258="Yes",B258&lt;Setup!$B$5,B258&gt;Setup!$B$11),"",IF(ISNUMBER(D258),IF(OR(COUNTIFS(Paychecks!$A$8:$A$34,D258)=0,D258&gt;B258-Setup!$B$10),"",D258),IF(D258&lt;&gt;"","",IF(B258-Setup!$B$10&lt;Setup!$B$5,"",Setup!$B$5+14*INT((B258-Setup!$B$10-Setup!$B$5)/14)))))</f>
        <v/>
      </c>
      <c r="G258" s="43" t="str">
        <f>IF(COUNTA(A258:E258)=0,"",IF(E258="Yes","Excluded",IF(A258="","Needs: bill name",IF(OR(NOT(ISNUMBER(B258)),B258&lt;&gt;INT(B258)),"Needs: valid due date",IF(OR(NOT(ISNUMBER(C258)),C258&lt;0),"Needs: nonnegative amount",IF(OR(NOT(ISNUMBER(Setup!$B$5)),NOT(ISNUMBER(Setup!$B$10))),"Needs: paycheck settings",IF(OR(B258&lt;Setup!$B$5,B258&gt;Setup!$B$11),"Outside plan dates",IF(AND(D258&lt;&gt;"",OR(NOT(ISNUMBER(D258)),COUNTIFS(Paychecks!$A$8:$A$34,D258)=0)),"Needs: valid payday override",IF(AND(ISNUMBER(D258),D258&gt;B258-Setup!$B$10),"Needs: override before deadline",IF(F258="","Unfunded before first payday","Assigned"))))))))))</f>
        <v/>
      </c>
      <c r="H258" s="44"/>
    </row>
    <row r="259" ht="22.5" customHeight="1">
      <c r="A259" s="44"/>
      <c r="B259" s="38"/>
      <c r="C259" s="39"/>
      <c r="D259" s="38"/>
      <c r="E259" s="41"/>
      <c r="F259" s="42" t="str">
        <f>IF(OR(A259="",NOT(ISNUMBER(B259)),NOT(ISNUMBER(C259)),C259&lt;0,NOT(ISNUMBER(Setup!$B$5)),NOT(ISNUMBER(Setup!$B$10)),E259="Yes",B259&lt;Setup!$B$5,B259&gt;Setup!$B$11),"",IF(ISNUMBER(D259),IF(OR(COUNTIFS(Paychecks!$A$8:$A$34,D259)=0,D259&gt;B259-Setup!$B$10),"",D259),IF(D259&lt;&gt;"","",IF(B259-Setup!$B$10&lt;Setup!$B$5,"",Setup!$B$5+14*INT((B259-Setup!$B$10-Setup!$B$5)/14)))))</f>
        <v/>
      </c>
      <c r="G259" s="43" t="str">
        <f>IF(COUNTA(A259:E259)=0,"",IF(E259="Yes","Excluded",IF(A259="","Needs: bill name",IF(OR(NOT(ISNUMBER(B259)),B259&lt;&gt;INT(B259)),"Needs: valid due date",IF(OR(NOT(ISNUMBER(C259)),C259&lt;0),"Needs: nonnegative amount",IF(OR(NOT(ISNUMBER(Setup!$B$5)),NOT(ISNUMBER(Setup!$B$10))),"Needs: paycheck settings",IF(OR(B259&lt;Setup!$B$5,B259&gt;Setup!$B$11),"Outside plan dates",IF(AND(D259&lt;&gt;"",OR(NOT(ISNUMBER(D259)),COUNTIFS(Paychecks!$A$8:$A$34,D259)=0)),"Needs: valid payday override",IF(AND(ISNUMBER(D259),D259&gt;B259-Setup!$B$10),"Needs: override before deadline",IF(F259="","Unfunded before first payday","Assigned"))))))))))</f>
        <v/>
      </c>
      <c r="H259" s="44"/>
    </row>
    <row r="260" ht="22.5" customHeight="1">
      <c r="A260" s="44"/>
      <c r="B260" s="38"/>
      <c r="C260" s="39"/>
      <c r="D260" s="38"/>
      <c r="E260" s="41"/>
      <c r="F260" s="42" t="str">
        <f>IF(OR(A260="",NOT(ISNUMBER(B260)),NOT(ISNUMBER(C260)),C260&lt;0,NOT(ISNUMBER(Setup!$B$5)),NOT(ISNUMBER(Setup!$B$10)),E260="Yes",B260&lt;Setup!$B$5,B260&gt;Setup!$B$11),"",IF(ISNUMBER(D260),IF(OR(COUNTIFS(Paychecks!$A$8:$A$34,D260)=0,D260&gt;B260-Setup!$B$10),"",D260),IF(D260&lt;&gt;"","",IF(B260-Setup!$B$10&lt;Setup!$B$5,"",Setup!$B$5+14*INT((B260-Setup!$B$10-Setup!$B$5)/14)))))</f>
        <v/>
      </c>
      <c r="G260" s="43" t="str">
        <f>IF(COUNTA(A260:E260)=0,"",IF(E260="Yes","Excluded",IF(A260="","Needs: bill name",IF(OR(NOT(ISNUMBER(B260)),B260&lt;&gt;INT(B260)),"Needs: valid due date",IF(OR(NOT(ISNUMBER(C260)),C260&lt;0),"Needs: nonnegative amount",IF(OR(NOT(ISNUMBER(Setup!$B$5)),NOT(ISNUMBER(Setup!$B$10))),"Needs: paycheck settings",IF(OR(B260&lt;Setup!$B$5,B260&gt;Setup!$B$11),"Outside plan dates",IF(AND(D260&lt;&gt;"",OR(NOT(ISNUMBER(D260)),COUNTIFS(Paychecks!$A$8:$A$34,D260)=0)),"Needs: valid payday override",IF(AND(ISNUMBER(D260),D260&gt;B260-Setup!$B$10),"Needs: override before deadline",IF(F260="","Unfunded before first payday","Assigned"))))))))))</f>
        <v/>
      </c>
      <c r="H260" s="44"/>
    </row>
    <row r="261" ht="22.5" customHeight="1">
      <c r="A261" s="44"/>
      <c r="B261" s="38"/>
      <c r="C261" s="39"/>
      <c r="D261" s="38"/>
      <c r="E261" s="41"/>
      <c r="F261" s="42" t="str">
        <f>IF(OR(A261="",NOT(ISNUMBER(B261)),NOT(ISNUMBER(C261)),C261&lt;0,NOT(ISNUMBER(Setup!$B$5)),NOT(ISNUMBER(Setup!$B$10)),E261="Yes",B261&lt;Setup!$B$5,B261&gt;Setup!$B$11),"",IF(ISNUMBER(D261),IF(OR(COUNTIFS(Paychecks!$A$8:$A$34,D261)=0,D261&gt;B261-Setup!$B$10),"",D261),IF(D261&lt;&gt;"","",IF(B261-Setup!$B$10&lt;Setup!$B$5,"",Setup!$B$5+14*INT((B261-Setup!$B$10-Setup!$B$5)/14)))))</f>
        <v/>
      </c>
      <c r="G261" s="43" t="str">
        <f>IF(COUNTA(A261:E261)=0,"",IF(E261="Yes","Excluded",IF(A261="","Needs: bill name",IF(OR(NOT(ISNUMBER(B261)),B261&lt;&gt;INT(B261)),"Needs: valid due date",IF(OR(NOT(ISNUMBER(C261)),C261&lt;0),"Needs: nonnegative amount",IF(OR(NOT(ISNUMBER(Setup!$B$5)),NOT(ISNUMBER(Setup!$B$10))),"Needs: paycheck settings",IF(OR(B261&lt;Setup!$B$5,B261&gt;Setup!$B$11),"Outside plan dates",IF(AND(D261&lt;&gt;"",OR(NOT(ISNUMBER(D261)),COUNTIFS(Paychecks!$A$8:$A$34,D261)=0)),"Needs: valid payday override",IF(AND(ISNUMBER(D261),D261&gt;B261-Setup!$B$10),"Needs: override before deadline",IF(F261="","Unfunded before first payday","Assigned"))))))))))</f>
        <v/>
      </c>
      <c r="H261" s="44"/>
    </row>
    <row r="262" ht="22.5" customHeight="1">
      <c r="A262" s="44"/>
      <c r="B262" s="38"/>
      <c r="C262" s="39"/>
      <c r="D262" s="38"/>
      <c r="E262" s="41"/>
      <c r="F262" s="42" t="str">
        <f>IF(OR(A262="",NOT(ISNUMBER(B262)),NOT(ISNUMBER(C262)),C262&lt;0,NOT(ISNUMBER(Setup!$B$5)),NOT(ISNUMBER(Setup!$B$10)),E262="Yes",B262&lt;Setup!$B$5,B262&gt;Setup!$B$11),"",IF(ISNUMBER(D262),IF(OR(COUNTIFS(Paychecks!$A$8:$A$34,D262)=0,D262&gt;B262-Setup!$B$10),"",D262),IF(D262&lt;&gt;"","",IF(B262-Setup!$B$10&lt;Setup!$B$5,"",Setup!$B$5+14*INT((B262-Setup!$B$10-Setup!$B$5)/14)))))</f>
        <v/>
      </c>
      <c r="G262" s="43" t="str">
        <f>IF(COUNTA(A262:E262)=0,"",IF(E262="Yes","Excluded",IF(A262="","Needs: bill name",IF(OR(NOT(ISNUMBER(B262)),B262&lt;&gt;INT(B262)),"Needs: valid due date",IF(OR(NOT(ISNUMBER(C262)),C262&lt;0),"Needs: nonnegative amount",IF(OR(NOT(ISNUMBER(Setup!$B$5)),NOT(ISNUMBER(Setup!$B$10))),"Needs: paycheck settings",IF(OR(B262&lt;Setup!$B$5,B262&gt;Setup!$B$11),"Outside plan dates",IF(AND(D262&lt;&gt;"",OR(NOT(ISNUMBER(D262)),COUNTIFS(Paychecks!$A$8:$A$34,D262)=0)),"Needs: valid payday override",IF(AND(ISNUMBER(D262),D262&gt;B262-Setup!$B$10),"Needs: override before deadline",IF(F262="","Unfunded before first payday","Assigned"))))))))))</f>
        <v/>
      </c>
      <c r="H262" s="44"/>
    </row>
    <row r="263" ht="22.5" customHeight="1">
      <c r="A263" s="44"/>
      <c r="B263" s="38"/>
      <c r="C263" s="39"/>
      <c r="D263" s="38"/>
      <c r="E263" s="41"/>
      <c r="F263" s="42" t="str">
        <f>IF(OR(A263="",NOT(ISNUMBER(B263)),NOT(ISNUMBER(C263)),C263&lt;0,NOT(ISNUMBER(Setup!$B$5)),NOT(ISNUMBER(Setup!$B$10)),E263="Yes",B263&lt;Setup!$B$5,B263&gt;Setup!$B$11),"",IF(ISNUMBER(D263),IF(OR(COUNTIFS(Paychecks!$A$8:$A$34,D263)=0,D263&gt;B263-Setup!$B$10),"",D263),IF(D263&lt;&gt;"","",IF(B263-Setup!$B$10&lt;Setup!$B$5,"",Setup!$B$5+14*INT((B263-Setup!$B$10-Setup!$B$5)/14)))))</f>
        <v/>
      </c>
      <c r="G263" s="43" t="str">
        <f>IF(COUNTA(A263:E263)=0,"",IF(E263="Yes","Excluded",IF(A263="","Needs: bill name",IF(OR(NOT(ISNUMBER(B263)),B263&lt;&gt;INT(B263)),"Needs: valid due date",IF(OR(NOT(ISNUMBER(C263)),C263&lt;0),"Needs: nonnegative amount",IF(OR(NOT(ISNUMBER(Setup!$B$5)),NOT(ISNUMBER(Setup!$B$10))),"Needs: paycheck settings",IF(OR(B263&lt;Setup!$B$5,B263&gt;Setup!$B$11),"Outside plan dates",IF(AND(D263&lt;&gt;"",OR(NOT(ISNUMBER(D263)),COUNTIFS(Paychecks!$A$8:$A$34,D263)=0)),"Needs: valid payday override",IF(AND(ISNUMBER(D263),D263&gt;B263-Setup!$B$10),"Needs: override before deadline",IF(F263="","Unfunded before first payday","Assigned"))))))))))</f>
        <v/>
      </c>
      <c r="H263" s="44"/>
    </row>
    <row r="264" ht="22.5" customHeight="1">
      <c r="A264" s="44"/>
      <c r="B264" s="38"/>
      <c r="C264" s="39"/>
      <c r="D264" s="38"/>
      <c r="E264" s="41"/>
      <c r="F264" s="42" t="str">
        <f>IF(OR(A264="",NOT(ISNUMBER(B264)),NOT(ISNUMBER(C264)),C264&lt;0,NOT(ISNUMBER(Setup!$B$5)),NOT(ISNUMBER(Setup!$B$10)),E264="Yes",B264&lt;Setup!$B$5,B264&gt;Setup!$B$11),"",IF(ISNUMBER(D264),IF(OR(COUNTIFS(Paychecks!$A$8:$A$34,D264)=0,D264&gt;B264-Setup!$B$10),"",D264),IF(D264&lt;&gt;"","",IF(B264-Setup!$B$10&lt;Setup!$B$5,"",Setup!$B$5+14*INT((B264-Setup!$B$10-Setup!$B$5)/14)))))</f>
        <v/>
      </c>
      <c r="G264" s="43" t="str">
        <f>IF(COUNTA(A264:E264)=0,"",IF(E264="Yes","Excluded",IF(A264="","Needs: bill name",IF(OR(NOT(ISNUMBER(B264)),B264&lt;&gt;INT(B264)),"Needs: valid due date",IF(OR(NOT(ISNUMBER(C264)),C264&lt;0),"Needs: nonnegative amount",IF(OR(NOT(ISNUMBER(Setup!$B$5)),NOT(ISNUMBER(Setup!$B$10))),"Needs: paycheck settings",IF(OR(B264&lt;Setup!$B$5,B264&gt;Setup!$B$11),"Outside plan dates",IF(AND(D264&lt;&gt;"",OR(NOT(ISNUMBER(D264)),COUNTIFS(Paychecks!$A$8:$A$34,D264)=0)),"Needs: valid payday override",IF(AND(ISNUMBER(D264),D264&gt;B264-Setup!$B$10),"Needs: override before deadline",IF(F264="","Unfunded before first payday","Assigned"))))))))))</f>
        <v/>
      </c>
      <c r="H264" s="44"/>
    </row>
    <row r="265" ht="22.5" customHeight="1">
      <c r="A265" s="44"/>
      <c r="B265" s="38"/>
      <c r="C265" s="39"/>
      <c r="D265" s="38"/>
      <c r="E265" s="41"/>
      <c r="F265" s="42" t="str">
        <f>IF(OR(A265="",NOT(ISNUMBER(B265)),NOT(ISNUMBER(C265)),C265&lt;0,NOT(ISNUMBER(Setup!$B$5)),NOT(ISNUMBER(Setup!$B$10)),E265="Yes",B265&lt;Setup!$B$5,B265&gt;Setup!$B$11),"",IF(ISNUMBER(D265),IF(OR(COUNTIFS(Paychecks!$A$8:$A$34,D265)=0,D265&gt;B265-Setup!$B$10),"",D265),IF(D265&lt;&gt;"","",IF(B265-Setup!$B$10&lt;Setup!$B$5,"",Setup!$B$5+14*INT((B265-Setup!$B$10-Setup!$B$5)/14)))))</f>
        <v/>
      </c>
      <c r="G265" s="43" t="str">
        <f>IF(COUNTA(A265:E265)=0,"",IF(E265="Yes","Excluded",IF(A265="","Needs: bill name",IF(OR(NOT(ISNUMBER(B265)),B265&lt;&gt;INT(B265)),"Needs: valid due date",IF(OR(NOT(ISNUMBER(C265)),C265&lt;0),"Needs: nonnegative amount",IF(OR(NOT(ISNUMBER(Setup!$B$5)),NOT(ISNUMBER(Setup!$B$10))),"Needs: paycheck settings",IF(OR(B265&lt;Setup!$B$5,B265&gt;Setup!$B$11),"Outside plan dates",IF(AND(D265&lt;&gt;"",OR(NOT(ISNUMBER(D265)),COUNTIFS(Paychecks!$A$8:$A$34,D265)=0)),"Needs: valid payday override",IF(AND(ISNUMBER(D265),D265&gt;B265-Setup!$B$10),"Needs: override before deadline",IF(F265="","Unfunded before first payday","Assigned"))))))))))</f>
        <v/>
      </c>
      <c r="H265" s="44"/>
    </row>
    <row r="266" ht="22.5" customHeight="1">
      <c r="A266" s="44"/>
      <c r="B266" s="38"/>
      <c r="C266" s="39"/>
      <c r="D266" s="38"/>
      <c r="E266" s="41"/>
      <c r="F266" s="42" t="str">
        <f>IF(OR(A266="",NOT(ISNUMBER(B266)),NOT(ISNUMBER(C266)),C266&lt;0,NOT(ISNUMBER(Setup!$B$5)),NOT(ISNUMBER(Setup!$B$10)),E266="Yes",B266&lt;Setup!$B$5,B266&gt;Setup!$B$11),"",IF(ISNUMBER(D266),IF(OR(COUNTIFS(Paychecks!$A$8:$A$34,D266)=0,D266&gt;B266-Setup!$B$10),"",D266),IF(D266&lt;&gt;"","",IF(B266-Setup!$B$10&lt;Setup!$B$5,"",Setup!$B$5+14*INT((B266-Setup!$B$10-Setup!$B$5)/14)))))</f>
        <v/>
      </c>
      <c r="G266" s="43" t="str">
        <f>IF(COUNTA(A266:E266)=0,"",IF(E266="Yes","Excluded",IF(A266="","Needs: bill name",IF(OR(NOT(ISNUMBER(B266)),B266&lt;&gt;INT(B266)),"Needs: valid due date",IF(OR(NOT(ISNUMBER(C266)),C266&lt;0),"Needs: nonnegative amount",IF(OR(NOT(ISNUMBER(Setup!$B$5)),NOT(ISNUMBER(Setup!$B$10))),"Needs: paycheck settings",IF(OR(B266&lt;Setup!$B$5,B266&gt;Setup!$B$11),"Outside plan dates",IF(AND(D266&lt;&gt;"",OR(NOT(ISNUMBER(D266)),COUNTIFS(Paychecks!$A$8:$A$34,D266)=0)),"Needs: valid payday override",IF(AND(ISNUMBER(D266),D266&gt;B266-Setup!$B$10),"Needs: override before deadline",IF(F266="","Unfunded before first payday","Assigned"))))))))))</f>
        <v/>
      </c>
      <c r="H266" s="44"/>
    </row>
    <row r="267" ht="22.5" customHeight="1">
      <c r="A267" s="44"/>
      <c r="B267" s="38"/>
      <c r="C267" s="39"/>
      <c r="D267" s="38"/>
      <c r="E267" s="41"/>
      <c r="F267" s="42" t="str">
        <f>IF(OR(A267="",NOT(ISNUMBER(B267)),NOT(ISNUMBER(C267)),C267&lt;0,NOT(ISNUMBER(Setup!$B$5)),NOT(ISNUMBER(Setup!$B$10)),E267="Yes",B267&lt;Setup!$B$5,B267&gt;Setup!$B$11),"",IF(ISNUMBER(D267),IF(OR(COUNTIFS(Paychecks!$A$8:$A$34,D267)=0,D267&gt;B267-Setup!$B$10),"",D267),IF(D267&lt;&gt;"","",IF(B267-Setup!$B$10&lt;Setup!$B$5,"",Setup!$B$5+14*INT((B267-Setup!$B$10-Setup!$B$5)/14)))))</f>
        <v/>
      </c>
      <c r="G267" s="43" t="str">
        <f>IF(COUNTA(A267:E267)=0,"",IF(E267="Yes","Excluded",IF(A267="","Needs: bill name",IF(OR(NOT(ISNUMBER(B267)),B267&lt;&gt;INT(B267)),"Needs: valid due date",IF(OR(NOT(ISNUMBER(C267)),C267&lt;0),"Needs: nonnegative amount",IF(OR(NOT(ISNUMBER(Setup!$B$5)),NOT(ISNUMBER(Setup!$B$10))),"Needs: paycheck settings",IF(OR(B267&lt;Setup!$B$5,B267&gt;Setup!$B$11),"Outside plan dates",IF(AND(D267&lt;&gt;"",OR(NOT(ISNUMBER(D267)),COUNTIFS(Paychecks!$A$8:$A$34,D267)=0)),"Needs: valid payday override",IF(AND(ISNUMBER(D267),D267&gt;B267-Setup!$B$10),"Needs: override before deadline",IF(F267="","Unfunded before first payday","Assigned"))))))))))</f>
        <v/>
      </c>
      <c r="H267" s="44"/>
    </row>
    <row r="268" ht="22.5" customHeight="1">
      <c r="A268" s="44"/>
      <c r="B268" s="38"/>
      <c r="C268" s="39"/>
      <c r="D268" s="38"/>
      <c r="E268" s="41"/>
      <c r="F268" s="42" t="str">
        <f>IF(OR(A268="",NOT(ISNUMBER(B268)),NOT(ISNUMBER(C268)),C268&lt;0,NOT(ISNUMBER(Setup!$B$5)),NOT(ISNUMBER(Setup!$B$10)),E268="Yes",B268&lt;Setup!$B$5,B268&gt;Setup!$B$11),"",IF(ISNUMBER(D268),IF(OR(COUNTIFS(Paychecks!$A$8:$A$34,D268)=0,D268&gt;B268-Setup!$B$10),"",D268),IF(D268&lt;&gt;"","",IF(B268-Setup!$B$10&lt;Setup!$B$5,"",Setup!$B$5+14*INT((B268-Setup!$B$10-Setup!$B$5)/14)))))</f>
        <v/>
      </c>
      <c r="G268" s="43" t="str">
        <f>IF(COUNTA(A268:E268)=0,"",IF(E268="Yes","Excluded",IF(A268="","Needs: bill name",IF(OR(NOT(ISNUMBER(B268)),B268&lt;&gt;INT(B268)),"Needs: valid due date",IF(OR(NOT(ISNUMBER(C268)),C268&lt;0),"Needs: nonnegative amount",IF(OR(NOT(ISNUMBER(Setup!$B$5)),NOT(ISNUMBER(Setup!$B$10))),"Needs: paycheck settings",IF(OR(B268&lt;Setup!$B$5,B268&gt;Setup!$B$11),"Outside plan dates",IF(AND(D268&lt;&gt;"",OR(NOT(ISNUMBER(D268)),COUNTIFS(Paychecks!$A$8:$A$34,D268)=0)),"Needs: valid payday override",IF(AND(ISNUMBER(D268),D268&gt;B268-Setup!$B$10),"Needs: override before deadline",IF(F268="","Unfunded before first payday","Assigned"))))))))))</f>
        <v/>
      </c>
      <c r="H268" s="44"/>
    </row>
    <row r="269" ht="22.5" customHeight="1">
      <c r="A269" s="44"/>
      <c r="B269" s="38"/>
      <c r="C269" s="39"/>
      <c r="D269" s="38"/>
      <c r="E269" s="41"/>
      <c r="F269" s="42" t="str">
        <f>IF(OR(A269="",NOT(ISNUMBER(B269)),NOT(ISNUMBER(C269)),C269&lt;0,NOT(ISNUMBER(Setup!$B$5)),NOT(ISNUMBER(Setup!$B$10)),E269="Yes",B269&lt;Setup!$B$5,B269&gt;Setup!$B$11),"",IF(ISNUMBER(D269),IF(OR(COUNTIFS(Paychecks!$A$8:$A$34,D269)=0,D269&gt;B269-Setup!$B$10),"",D269),IF(D269&lt;&gt;"","",IF(B269-Setup!$B$10&lt;Setup!$B$5,"",Setup!$B$5+14*INT((B269-Setup!$B$10-Setup!$B$5)/14)))))</f>
        <v/>
      </c>
      <c r="G269" s="43" t="str">
        <f>IF(COUNTA(A269:E269)=0,"",IF(E269="Yes","Excluded",IF(A269="","Needs: bill name",IF(OR(NOT(ISNUMBER(B269)),B269&lt;&gt;INT(B269)),"Needs: valid due date",IF(OR(NOT(ISNUMBER(C269)),C269&lt;0),"Needs: nonnegative amount",IF(OR(NOT(ISNUMBER(Setup!$B$5)),NOT(ISNUMBER(Setup!$B$10))),"Needs: paycheck settings",IF(OR(B269&lt;Setup!$B$5,B269&gt;Setup!$B$11),"Outside plan dates",IF(AND(D269&lt;&gt;"",OR(NOT(ISNUMBER(D269)),COUNTIFS(Paychecks!$A$8:$A$34,D269)=0)),"Needs: valid payday override",IF(AND(ISNUMBER(D269),D269&gt;B269-Setup!$B$10),"Needs: override before deadline",IF(F269="","Unfunded before first payday","Assigned"))))))))))</f>
        <v/>
      </c>
      <c r="H269" s="44"/>
    </row>
    <row r="270" ht="22.5" customHeight="1">
      <c r="A270" s="44"/>
      <c r="B270" s="38"/>
      <c r="C270" s="39"/>
      <c r="D270" s="38"/>
      <c r="E270" s="41"/>
      <c r="F270" s="42" t="str">
        <f>IF(OR(A270="",NOT(ISNUMBER(B270)),NOT(ISNUMBER(C270)),C270&lt;0,NOT(ISNUMBER(Setup!$B$5)),NOT(ISNUMBER(Setup!$B$10)),E270="Yes",B270&lt;Setup!$B$5,B270&gt;Setup!$B$11),"",IF(ISNUMBER(D270),IF(OR(COUNTIFS(Paychecks!$A$8:$A$34,D270)=0,D270&gt;B270-Setup!$B$10),"",D270),IF(D270&lt;&gt;"","",IF(B270-Setup!$B$10&lt;Setup!$B$5,"",Setup!$B$5+14*INT((B270-Setup!$B$10-Setup!$B$5)/14)))))</f>
        <v/>
      </c>
      <c r="G270" s="43" t="str">
        <f>IF(COUNTA(A270:E270)=0,"",IF(E270="Yes","Excluded",IF(A270="","Needs: bill name",IF(OR(NOT(ISNUMBER(B270)),B270&lt;&gt;INT(B270)),"Needs: valid due date",IF(OR(NOT(ISNUMBER(C270)),C270&lt;0),"Needs: nonnegative amount",IF(OR(NOT(ISNUMBER(Setup!$B$5)),NOT(ISNUMBER(Setup!$B$10))),"Needs: paycheck settings",IF(OR(B270&lt;Setup!$B$5,B270&gt;Setup!$B$11),"Outside plan dates",IF(AND(D270&lt;&gt;"",OR(NOT(ISNUMBER(D270)),COUNTIFS(Paychecks!$A$8:$A$34,D270)=0)),"Needs: valid payday override",IF(AND(ISNUMBER(D270),D270&gt;B270-Setup!$B$10),"Needs: override before deadline",IF(F270="","Unfunded before first payday","Assigned"))))))))))</f>
        <v/>
      </c>
      <c r="H270" s="44"/>
    </row>
    <row r="271" ht="22.5" customHeight="1">
      <c r="A271" s="44"/>
      <c r="B271" s="38"/>
      <c r="C271" s="39"/>
      <c r="D271" s="38"/>
      <c r="E271" s="41"/>
      <c r="F271" s="42" t="str">
        <f>IF(OR(A271="",NOT(ISNUMBER(B271)),NOT(ISNUMBER(C271)),C271&lt;0,NOT(ISNUMBER(Setup!$B$5)),NOT(ISNUMBER(Setup!$B$10)),E271="Yes",B271&lt;Setup!$B$5,B271&gt;Setup!$B$11),"",IF(ISNUMBER(D271),IF(OR(COUNTIFS(Paychecks!$A$8:$A$34,D271)=0,D271&gt;B271-Setup!$B$10),"",D271),IF(D271&lt;&gt;"","",IF(B271-Setup!$B$10&lt;Setup!$B$5,"",Setup!$B$5+14*INT((B271-Setup!$B$10-Setup!$B$5)/14)))))</f>
        <v/>
      </c>
      <c r="G271" s="43" t="str">
        <f>IF(COUNTA(A271:E271)=0,"",IF(E271="Yes","Excluded",IF(A271="","Needs: bill name",IF(OR(NOT(ISNUMBER(B271)),B271&lt;&gt;INT(B271)),"Needs: valid due date",IF(OR(NOT(ISNUMBER(C271)),C271&lt;0),"Needs: nonnegative amount",IF(OR(NOT(ISNUMBER(Setup!$B$5)),NOT(ISNUMBER(Setup!$B$10))),"Needs: paycheck settings",IF(OR(B271&lt;Setup!$B$5,B271&gt;Setup!$B$11),"Outside plan dates",IF(AND(D271&lt;&gt;"",OR(NOT(ISNUMBER(D271)),COUNTIFS(Paychecks!$A$8:$A$34,D271)=0)),"Needs: valid payday override",IF(AND(ISNUMBER(D271),D271&gt;B271-Setup!$B$10),"Needs: override before deadline",IF(F271="","Unfunded before first payday","Assigned"))))))))))</f>
        <v/>
      </c>
      <c r="H271" s="44"/>
    </row>
    <row r="272" ht="22.5" customHeight="1">
      <c r="A272" s="44"/>
      <c r="B272" s="38"/>
      <c r="C272" s="39"/>
      <c r="D272" s="38"/>
      <c r="E272" s="41"/>
      <c r="F272" s="42" t="str">
        <f>IF(OR(A272="",NOT(ISNUMBER(B272)),NOT(ISNUMBER(C272)),C272&lt;0,NOT(ISNUMBER(Setup!$B$5)),NOT(ISNUMBER(Setup!$B$10)),E272="Yes",B272&lt;Setup!$B$5,B272&gt;Setup!$B$11),"",IF(ISNUMBER(D272),IF(OR(COUNTIFS(Paychecks!$A$8:$A$34,D272)=0,D272&gt;B272-Setup!$B$10),"",D272),IF(D272&lt;&gt;"","",IF(B272-Setup!$B$10&lt;Setup!$B$5,"",Setup!$B$5+14*INT((B272-Setup!$B$10-Setup!$B$5)/14)))))</f>
        <v/>
      </c>
      <c r="G272" s="43" t="str">
        <f>IF(COUNTA(A272:E272)=0,"",IF(E272="Yes","Excluded",IF(A272="","Needs: bill name",IF(OR(NOT(ISNUMBER(B272)),B272&lt;&gt;INT(B272)),"Needs: valid due date",IF(OR(NOT(ISNUMBER(C272)),C272&lt;0),"Needs: nonnegative amount",IF(OR(NOT(ISNUMBER(Setup!$B$5)),NOT(ISNUMBER(Setup!$B$10))),"Needs: paycheck settings",IF(OR(B272&lt;Setup!$B$5,B272&gt;Setup!$B$11),"Outside plan dates",IF(AND(D272&lt;&gt;"",OR(NOT(ISNUMBER(D272)),COUNTIFS(Paychecks!$A$8:$A$34,D272)=0)),"Needs: valid payday override",IF(AND(ISNUMBER(D272),D272&gt;B272-Setup!$B$10),"Needs: override before deadline",IF(F272="","Unfunded before first payday","Assigned"))))))))))</f>
        <v/>
      </c>
      <c r="H272" s="44"/>
    </row>
    <row r="273" ht="22.5" customHeight="1">
      <c r="A273" s="44"/>
      <c r="B273" s="38"/>
      <c r="C273" s="39"/>
      <c r="D273" s="38"/>
      <c r="E273" s="41"/>
      <c r="F273" s="42" t="str">
        <f>IF(OR(A273="",NOT(ISNUMBER(B273)),NOT(ISNUMBER(C273)),C273&lt;0,NOT(ISNUMBER(Setup!$B$5)),NOT(ISNUMBER(Setup!$B$10)),E273="Yes",B273&lt;Setup!$B$5,B273&gt;Setup!$B$11),"",IF(ISNUMBER(D273),IF(OR(COUNTIFS(Paychecks!$A$8:$A$34,D273)=0,D273&gt;B273-Setup!$B$10),"",D273),IF(D273&lt;&gt;"","",IF(B273-Setup!$B$10&lt;Setup!$B$5,"",Setup!$B$5+14*INT((B273-Setup!$B$10-Setup!$B$5)/14)))))</f>
        <v/>
      </c>
      <c r="G273" s="43" t="str">
        <f>IF(COUNTA(A273:E273)=0,"",IF(E273="Yes","Excluded",IF(A273="","Needs: bill name",IF(OR(NOT(ISNUMBER(B273)),B273&lt;&gt;INT(B273)),"Needs: valid due date",IF(OR(NOT(ISNUMBER(C273)),C273&lt;0),"Needs: nonnegative amount",IF(OR(NOT(ISNUMBER(Setup!$B$5)),NOT(ISNUMBER(Setup!$B$10))),"Needs: paycheck settings",IF(OR(B273&lt;Setup!$B$5,B273&gt;Setup!$B$11),"Outside plan dates",IF(AND(D273&lt;&gt;"",OR(NOT(ISNUMBER(D273)),COUNTIFS(Paychecks!$A$8:$A$34,D273)=0)),"Needs: valid payday override",IF(AND(ISNUMBER(D273),D273&gt;B273-Setup!$B$10),"Needs: override before deadline",IF(F273="","Unfunded before first payday","Assigned"))))))))))</f>
        <v/>
      </c>
      <c r="H273" s="44"/>
    </row>
    <row r="274" ht="22.5" customHeight="1">
      <c r="A274" s="44"/>
      <c r="B274" s="38"/>
      <c r="C274" s="39"/>
      <c r="D274" s="38"/>
      <c r="E274" s="41"/>
      <c r="F274" s="42" t="str">
        <f>IF(OR(A274="",NOT(ISNUMBER(B274)),NOT(ISNUMBER(C274)),C274&lt;0,NOT(ISNUMBER(Setup!$B$5)),NOT(ISNUMBER(Setup!$B$10)),E274="Yes",B274&lt;Setup!$B$5,B274&gt;Setup!$B$11),"",IF(ISNUMBER(D274),IF(OR(COUNTIFS(Paychecks!$A$8:$A$34,D274)=0,D274&gt;B274-Setup!$B$10),"",D274),IF(D274&lt;&gt;"","",IF(B274-Setup!$B$10&lt;Setup!$B$5,"",Setup!$B$5+14*INT((B274-Setup!$B$10-Setup!$B$5)/14)))))</f>
        <v/>
      </c>
      <c r="G274" s="43" t="str">
        <f>IF(COUNTA(A274:E274)=0,"",IF(E274="Yes","Excluded",IF(A274="","Needs: bill name",IF(OR(NOT(ISNUMBER(B274)),B274&lt;&gt;INT(B274)),"Needs: valid due date",IF(OR(NOT(ISNUMBER(C274)),C274&lt;0),"Needs: nonnegative amount",IF(OR(NOT(ISNUMBER(Setup!$B$5)),NOT(ISNUMBER(Setup!$B$10))),"Needs: paycheck settings",IF(OR(B274&lt;Setup!$B$5,B274&gt;Setup!$B$11),"Outside plan dates",IF(AND(D274&lt;&gt;"",OR(NOT(ISNUMBER(D274)),COUNTIFS(Paychecks!$A$8:$A$34,D274)=0)),"Needs: valid payday override",IF(AND(ISNUMBER(D274),D274&gt;B274-Setup!$B$10),"Needs: override before deadline",IF(F274="","Unfunded before first payday","Assigned"))))))))))</f>
        <v/>
      </c>
      <c r="H274" s="44"/>
    </row>
    <row r="275" ht="22.5" customHeight="1">
      <c r="A275" s="44"/>
      <c r="B275" s="38"/>
      <c r="C275" s="39"/>
      <c r="D275" s="38"/>
      <c r="E275" s="41"/>
      <c r="F275" s="42" t="str">
        <f>IF(OR(A275="",NOT(ISNUMBER(B275)),NOT(ISNUMBER(C275)),C275&lt;0,NOT(ISNUMBER(Setup!$B$5)),NOT(ISNUMBER(Setup!$B$10)),E275="Yes",B275&lt;Setup!$B$5,B275&gt;Setup!$B$11),"",IF(ISNUMBER(D275),IF(OR(COUNTIFS(Paychecks!$A$8:$A$34,D275)=0,D275&gt;B275-Setup!$B$10),"",D275),IF(D275&lt;&gt;"","",IF(B275-Setup!$B$10&lt;Setup!$B$5,"",Setup!$B$5+14*INT((B275-Setup!$B$10-Setup!$B$5)/14)))))</f>
        <v/>
      </c>
      <c r="G275" s="43" t="str">
        <f>IF(COUNTA(A275:E275)=0,"",IF(E275="Yes","Excluded",IF(A275="","Needs: bill name",IF(OR(NOT(ISNUMBER(B275)),B275&lt;&gt;INT(B275)),"Needs: valid due date",IF(OR(NOT(ISNUMBER(C275)),C275&lt;0),"Needs: nonnegative amount",IF(OR(NOT(ISNUMBER(Setup!$B$5)),NOT(ISNUMBER(Setup!$B$10))),"Needs: paycheck settings",IF(OR(B275&lt;Setup!$B$5,B275&gt;Setup!$B$11),"Outside plan dates",IF(AND(D275&lt;&gt;"",OR(NOT(ISNUMBER(D275)),COUNTIFS(Paychecks!$A$8:$A$34,D275)=0)),"Needs: valid payday override",IF(AND(ISNUMBER(D275),D275&gt;B275-Setup!$B$10),"Needs: override before deadline",IF(F275="","Unfunded before first payday","Assigned"))))))))))</f>
        <v/>
      </c>
      <c r="H275" s="44"/>
    </row>
    <row r="276" ht="22.5" customHeight="1">
      <c r="A276" s="44"/>
      <c r="B276" s="38"/>
      <c r="C276" s="39"/>
      <c r="D276" s="38"/>
      <c r="E276" s="41"/>
      <c r="F276" s="42" t="str">
        <f>IF(OR(A276="",NOT(ISNUMBER(B276)),NOT(ISNUMBER(C276)),C276&lt;0,NOT(ISNUMBER(Setup!$B$5)),NOT(ISNUMBER(Setup!$B$10)),E276="Yes",B276&lt;Setup!$B$5,B276&gt;Setup!$B$11),"",IF(ISNUMBER(D276),IF(OR(COUNTIFS(Paychecks!$A$8:$A$34,D276)=0,D276&gt;B276-Setup!$B$10),"",D276),IF(D276&lt;&gt;"","",IF(B276-Setup!$B$10&lt;Setup!$B$5,"",Setup!$B$5+14*INT((B276-Setup!$B$10-Setup!$B$5)/14)))))</f>
        <v/>
      </c>
      <c r="G276" s="43" t="str">
        <f>IF(COUNTA(A276:E276)=0,"",IF(E276="Yes","Excluded",IF(A276="","Needs: bill name",IF(OR(NOT(ISNUMBER(B276)),B276&lt;&gt;INT(B276)),"Needs: valid due date",IF(OR(NOT(ISNUMBER(C276)),C276&lt;0),"Needs: nonnegative amount",IF(OR(NOT(ISNUMBER(Setup!$B$5)),NOT(ISNUMBER(Setup!$B$10))),"Needs: paycheck settings",IF(OR(B276&lt;Setup!$B$5,B276&gt;Setup!$B$11),"Outside plan dates",IF(AND(D276&lt;&gt;"",OR(NOT(ISNUMBER(D276)),COUNTIFS(Paychecks!$A$8:$A$34,D276)=0)),"Needs: valid payday override",IF(AND(ISNUMBER(D276),D276&gt;B276-Setup!$B$10),"Needs: override before deadline",IF(F276="","Unfunded before first payday","Assigned"))))))))))</f>
        <v/>
      </c>
      <c r="H276" s="44"/>
    </row>
    <row r="277" ht="22.5" customHeight="1">
      <c r="A277" s="44"/>
      <c r="B277" s="38"/>
      <c r="C277" s="39"/>
      <c r="D277" s="38"/>
      <c r="E277" s="41"/>
      <c r="F277" s="42" t="str">
        <f>IF(OR(A277="",NOT(ISNUMBER(B277)),NOT(ISNUMBER(C277)),C277&lt;0,NOT(ISNUMBER(Setup!$B$5)),NOT(ISNUMBER(Setup!$B$10)),E277="Yes",B277&lt;Setup!$B$5,B277&gt;Setup!$B$11),"",IF(ISNUMBER(D277),IF(OR(COUNTIFS(Paychecks!$A$8:$A$34,D277)=0,D277&gt;B277-Setup!$B$10),"",D277),IF(D277&lt;&gt;"","",IF(B277-Setup!$B$10&lt;Setup!$B$5,"",Setup!$B$5+14*INT((B277-Setup!$B$10-Setup!$B$5)/14)))))</f>
        <v/>
      </c>
      <c r="G277" s="43" t="str">
        <f>IF(COUNTA(A277:E277)=0,"",IF(E277="Yes","Excluded",IF(A277="","Needs: bill name",IF(OR(NOT(ISNUMBER(B277)),B277&lt;&gt;INT(B277)),"Needs: valid due date",IF(OR(NOT(ISNUMBER(C277)),C277&lt;0),"Needs: nonnegative amount",IF(OR(NOT(ISNUMBER(Setup!$B$5)),NOT(ISNUMBER(Setup!$B$10))),"Needs: paycheck settings",IF(OR(B277&lt;Setup!$B$5,B277&gt;Setup!$B$11),"Outside plan dates",IF(AND(D277&lt;&gt;"",OR(NOT(ISNUMBER(D277)),COUNTIFS(Paychecks!$A$8:$A$34,D277)=0)),"Needs: valid payday override",IF(AND(ISNUMBER(D277),D277&gt;B277-Setup!$B$10),"Needs: override before deadline",IF(F277="","Unfunded before first payday","Assigned"))))))))))</f>
        <v/>
      </c>
      <c r="H277" s="44"/>
    </row>
    <row r="278" ht="22.5" customHeight="1">
      <c r="A278" s="44"/>
      <c r="B278" s="38"/>
      <c r="C278" s="39"/>
      <c r="D278" s="38"/>
      <c r="E278" s="41"/>
      <c r="F278" s="42" t="str">
        <f>IF(OR(A278="",NOT(ISNUMBER(B278)),NOT(ISNUMBER(C278)),C278&lt;0,NOT(ISNUMBER(Setup!$B$5)),NOT(ISNUMBER(Setup!$B$10)),E278="Yes",B278&lt;Setup!$B$5,B278&gt;Setup!$B$11),"",IF(ISNUMBER(D278),IF(OR(COUNTIFS(Paychecks!$A$8:$A$34,D278)=0,D278&gt;B278-Setup!$B$10),"",D278),IF(D278&lt;&gt;"","",IF(B278-Setup!$B$10&lt;Setup!$B$5,"",Setup!$B$5+14*INT((B278-Setup!$B$10-Setup!$B$5)/14)))))</f>
        <v/>
      </c>
      <c r="G278" s="43" t="str">
        <f>IF(COUNTA(A278:E278)=0,"",IF(E278="Yes","Excluded",IF(A278="","Needs: bill name",IF(OR(NOT(ISNUMBER(B278)),B278&lt;&gt;INT(B278)),"Needs: valid due date",IF(OR(NOT(ISNUMBER(C278)),C278&lt;0),"Needs: nonnegative amount",IF(OR(NOT(ISNUMBER(Setup!$B$5)),NOT(ISNUMBER(Setup!$B$10))),"Needs: paycheck settings",IF(OR(B278&lt;Setup!$B$5,B278&gt;Setup!$B$11),"Outside plan dates",IF(AND(D278&lt;&gt;"",OR(NOT(ISNUMBER(D278)),COUNTIFS(Paychecks!$A$8:$A$34,D278)=0)),"Needs: valid payday override",IF(AND(ISNUMBER(D278),D278&gt;B278-Setup!$B$10),"Needs: override before deadline",IF(F278="","Unfunded before first payday","Assigned"))))))))))</f>
        <v/>
      </c>
      <c r="H278" s="44"/>
    </row>
    <row r="279" ht="22.5" customHeight="1">
      <c r="A279" s="44"/>
      <c r="B279" s="38"/>
      <c r="C279" s="39"/>
      <c r="D279" s="38"/>
      <c r="E279" s="41"/>
      <c r="F279" s="42" t="str">
        <f>IF(OR(A279="",NOT(ISNUMBER(B279)),NOT(ISNUMBER(C279)),C279&lt;0,NOT(ISNUMBER(Setup!$B$5)),NOT(ISNUMBER(Setup!$B$10)),E279="Yes",B279&lt;Setup!$B$5,B279&gt;Setup!$B$11),"",IF(ISNUMBER(D279),IF(OR(COUNTIFS(Paychecks!$A$8:$A$34,D279)=0,D279&gt;B279-Setup!$B$10),"",D279),IF(D279&lt;&gt;"","",IF(B279-Setup!$B$10&lt;Setup!$B$5,"",Setup!$B$5+14*INT((B279-Setup!$B$10-Setup!$B$5)/14)))))</f>
        <v/>
      </c>
      <c r="G279" s="43" t="str">
        <f>IF(COUNTA(A279:E279)=0,"",IF(E279="Yes","Excluded",IF(A279="","Needs: bill name",IF(OR(NOT(ISNUMBER(B279)),B279&lt;&gt;INT(B279)),"Needs: valid due date",IF(OR(NOT(ISNUMBER(C279)),C279&lt;0),"Needs: nonnegative amount",IF(OR(NOT(ISNUMBER(Setup!$B$5)),NOT(ISNUMBER(Setup!$B$10))),"Needs: paycheck settings",IF(OR(B279&lt;Setup!$B$5,B279&gt;Setup!$B$11),"Outside plan dates",IF(AND(D279&lt;&gt;"",OR(NOT(ISNUMBER(D279)),COUNTIFS(Paychecks!$A$8:$A$34,D279)=0)),"Needs: valid payday override",IF(AND(ISNUMBER(D279),D279&gt;B279-Setup!$B$10),"Needs: override before deadline",IF(F279="","Unfunded before first payday","Assigned"))))))))))</f>
        <v/>
      </c>
      <c r="H279" s="44"/>
    </row>
    <row r="280" ht="22.5" customHeight="1">
      <c r="A280" s="44"/>
      <c r="B280" s="38"/>
      <c r="C280" s="39"/>
      <c r="D280" s="38"/>
      <c r="E280" s="41"/>
      <c r="F280" s="42" t="str">
        <f>IF(OR(A280="",NOT(ISNUMBER(B280)),NOT(ISNUMBER(C280)),C280&lt;0,NOT(ISNUMBER(Setup!$B$5)),NOT(ISNUMBER(Setup!$B$10)),E280="Yes",B280&lt;Setup!$B$5,B280&gt;Setup!$B$11),"",IF(ISNUMBER(D280),IF(OR(COUNTIFS(Paychecks!$A$8:$A$34,D280)=0,D280&gt;B280-Setup!$B$10),"",D280),IF(D280&lt;&gt;"","",IF(B280-Setup!$B$10&lt;Setup!$B$5,"",Setup!$B$5+14*INT((B280-Setup!$B$10-Setup!$B$5)/14)))))</f>
        <v/>
      </c>
      <c r="G280" s="43" t="str">
        <f>IF(COUNTA(A280:E280)=0,"",IF(E280="Yes","Excluded",IF(A280="","Needs: bill name",IF(OR(NOT(ISNUMBER(B280)),B280&lt;&gt;INT(B280)),"Needs: valid due date",IF(OR(NOT(ISNUMBER(C280)),C280&lt;0),"Needs: nonnegative amount",IF(OR(NOT(ISNUMBER(Setup!$B$5)),NOT(ISNUMBER(Setup!$B$10))),"Needs: paycheck settings",IF(OR(B280&lt;Setup!$B$5,B280&gt;Setup!$B$11),"Outside plan dates",IF(AND(D280&lt;&gt;"",OR(NOT(ISNUMBER(D280)),COUNTIFS(Paychecks!$A$8:$A$34,D280)=0)),"Needs: valid payday override",IF(AND(ISNUMBER(D280),D280&gt;B280-Setup!$B$10),"Needs: override before deadline",IF(F280="","Unfunded before first payday","Assigned"))))))))))</f>
        <v/>
      </c>
      <c r="H280" s="44"/>
    </row>
    <row r="281" ht="22.5" customHeight="1">
      <c r="A281" s="44"/>
      <c r="B281" s="38"/>
      <c r="C281" s="39"/>
      <c r="D281" s="38"/>
      <c r="E281" s="41"/>
      <c r="F281" s="42" t="str">
        <f>IF(OR(A281="",NOT(ISNUMBER(B281)),NOT(ISNUMBER(C281)),C281&lt;0,NOT(ISNUMBER(Setup!$B$5)),NOT(ISNUMBER(Setup!$B$10)),E281="Yes",B281&lt;Setup!$B$5,B281&gt;Setup!$B$11),"",IF(ISNUMBER(D281),IF(OR(COUNTIFS(Paychecks!$A$8:$A$34,D281)=0,D281&gt;B281-Setup!$B$10),"",D281),IF(D281&lt;&gt;"","",IF(B281-Setup!$B$10&lt;Setup!$B$5,"",Setup!$B$5+14*INT((B281-Setup!$B$10-Setup!$B$5)/14)))))</f>
        <v/>
      </c>
      <c r="G281" s="43" t="str">
        <f>IF(COUNTA(A281:E281)=0,"",IF(E281="Yes","Excluded",IF(A281="","Needs: bill name",IF(OR(NOT(ISNUMBER(B281)),B281&lt;&gt;INT(B281)),"Needs: valid due date",IF(OR(NOT(ISNUMBER(C281)),C281&lt;0),"Needs: nonnegative amount",IF(OR(NOT(ISNUMBER(Setup!$B$5)),NOT(ISNUMBER(Setup!$B$10))),"Needs: paycheck settings",IF(OR(B281&lt;Setup!$B$5,B281&gt;Setup!$B$11),"Outside plan dates",IF(AND(D281&lt;&gt;"",OR(NOT(ISNUMBER(D281)),COUNTIFS(Paychecks!$A$8:$A$34,D281)=0)),"Needs: valid payday override",IF(AND(ISNUMBER(D281),D281&gt;B281-Setup!$B$10),"Needs: override before deadline",IF(F281="","Unfunded before first payday","Assigned"))))))))))</f>
        <v/>
      </c>
      <c r="H281" s="44"/>
    </row>
    <row r="282" ht="22.5" customHeight="1">
      <c r="A282" s="44"/>
      <c r="B282" s="38"/>
      <c r="C282" s="39"/>
      <c r="D282" s="38"/>
      <c r="E282" s="41"/>
      <c r="F282" s="42" t="str">
        <f>IF(OR(A282="",NOT(ISNUMBER(B282)),NOT(ISNUMBER(C282)),C282&lt;0,NOT(ISNUMBER(Setup!$B$5)),NOT(ISNUMBER(Setup!$B$10)),E282="Yes",B282&lt;Setup!$B$5,B282&gt;Setup!$B$11),"",IF(ISNUMBER(D282),IF(OR(COUNTIFS(Paychecks!$A$8:$A$34,D282)=0,D282&gt;B282-Setup!$B$10),"",D282),IF(D282&lt;&gt;"","",IF(B282-Setup!$B$10&lt;Setup!$B$5,"",Setup!$B$5+14*INT((B282-Setup!$B$10-Setup!$B$5)/14)))))</f>
        <v/>
      </c>
      <c r="G282" s="43" t="str">
        <f>IF(COUNTA(A282:E282)=0,"",IF(E282="Yes","Excluded",IF(A282="","Needs: bill name",IF(OR(NOT(ISNUMBER(B282)),B282&lt;&gt;INT(B282)),"Needs: valid due date",IF(OR(NOT(ISNUMBER(C282)),C282&lt;0),"Needs: nonnegative amount",IF(OR(NOT(ISNUMBER(Setup!$B$5)),NOT(ISNUMBER(Setup!$B$10))),"Needs: paycheck settings",IF(OR(B282&lt;Setup!$B$5,B282&gt;Setup!$B$11),"Outside plan dates",IF(AND(D282&lt;&gt;"",OR(NOT(ISNUMBER(D282)),COUNTIFS(Paychecks!$A$8:$A$34,D282)=0)),"Needs: valid payday override",IF(AND(ISNUMBER(D282),D282&gt;B282-Setup!$B$10),"Needs: override before deadline",IF(F282="","Unfunded before first payday","Assigned"))))))))))</f>
        <v/>
      </c>
      <c r="H282" s="44"/>
    </row>
    <row r="283" ht="22.5" customHeight="1">
      <c r="A283" s="44"/>
      <c r="B283" s="38"/>
      <c r="C283" s="39"/>
      <c r="D283" s="38"/>
      <c r="E283" s="41"/>
      <c r="F283" s="42" t="str">
        <f>IF(OR(A283="",NOT(ISNUMBER(B283)),NOT(ISNUMBER(C283)),C283&lt;0,NOT(ISNUMBER(Setup!$B$5)),NOT(ISNUMBER(Setup!$B$10)),E283="Yes",B283&lt;Setup!$B$5,B283&gt;Setup!$B$11),"",IF(ISNUMBER(D283),IF(OR(COUNTIFS(Paychecks!$A$8:$A$34,D283)=0,D283&gt;B283-Setup!$B$10),"",D283),IF(D283&lt;&gt;"","",IF(B283-Setup!$B$10&lt;Setup!$B$5,"",Setup!$B$5+14*INT((B283-Setup!$B$10-Setup!$B$5)/14)))))</f>
        <v/>
      </c>
      <c r="G283" s="43" t="str">
        <f>IF(COUNTA(A283:E283)=0,"",IF(E283="Yes","Excluded",IF(A283="","Needs: bill name",IF(OR(NOT(ISNUMBER(B283)),B283&lt;&gt;INT(B283)),"Needs: valid due date",IF(OR(NOT(ISNUMBER(C283)),C283&lt;0),"Needs: nonnegative amount",IF(OR(NOT(ISNUMBER(Setup!$B$5)),NOT(ISNUMBER(Setup!$B$10))),"Needs: paycheck settings",IF(OR(B283&lt;Setup!$B$5,B283&gt;Setup!$B$11),"Outside plan dates",IF(AND(D283&lt;&gt;"",OR(NOT(ISNUMBER(D283)),COUNTIFS(Paychecks!$A$8:$A$34,D283)=0)),"Needs: valid payday override",IF(AND(ISNUMBER(D283),D283&gt;B283-Setup!$B$10),"Needs: override before deadline",IF(F283="","Unfunded before first payday","Assigned"))))))))))</f>
        <v/>
      </c>
      <c r="H283" s="44"/>
    </row>
    <row r="284" ht="22.5" customHeight="1">
      <c r="A284" s="44"/>
      <c r="B284" s="38"/>
      <c r="C284" s="39"/>
      <c r="D284" s="38"/>
      <c r="E284" s="41"/>
      <c r="F284" s="42" t="str">
        <f>IF(OR(A284="",NOT(ISNUMBER(B284)),NOT(ISNUMBER(C284)),C284&lt;0,NOT(ISNUMBER(Setup!$B$5)),NOT(ISNUMBER(Setup!$B$10)),E284="Yes",B284&lt;Setup!$B$5,B284&gt;Setup!$B$11),"",IF(ISNUMBER(D284),IF(OR(COUNTIFS(Paychecks!$A$8:$A$34,D284)=0,D284&gt;B284-Setup!$B$10),"",D284),IF(D284&lt;&gt;"","",IF(B284-Setup!$B$10&lt;Setup!$B$5,"",Setup!$B$5+14*INT((B284-Setup!$B$10-Setup!$B$5)/14)))))</f>
        <v/>
      </c>
      <c r="G284" s="43" t="str">
        <f>IF(COUNTA(A284:E284)=0,"",IF(E284="Yes","Excluded",IF(A284="","Needs: bill name",IF(OR(NOT(ISNUMBER(B284)),B284&lt;&gt;INT(B284)),"Needs: valid due date",IF(OR(NOT(ISNUMBER(C284)),C284&lt;0),"Needs: nonnegative amount",IF(OR(NOT(ISNUMBER(Setup!$B$5)),NOT(ISNUMBER(Setup!$B$10))),"Needs: paycheck settings",IF(OR(B284&lt;Setup!$B$5,B284&gt;Setup!$B$11),"Outside plan dates",IF(AND(D284&lt;&gt;"",OR(NOT(ISNUMBER(D284)),COUNTIFS(Paychecks!$A$8:$A$34,D284)=0)),"Needs: valid payday override",IF(AND(ISNUMBER(D284),D284&gt;B284-Setup!$B$10),"Needs: override before deadline",IF(F284="","Unfunded before first payday","Assigned"))))))))))</f>
        <v/>
      </c>
      <c r="H284" s="44"/>
    </row>
    <row r="285" ht="22.5" customHeight="1">
      <c r="A285" s="44"/>
      <c r="B285" s="38"/>
      <c r="C285" s="39"/>
      <c r="D285" s="38"/>
      <c r="E285" s="41"/>
      <c r="F285" s="42" t="str">
        <f>IF(OR(A285="",NOT(ISNUMBER(B285)),NOT(ISNUMBER(C285)),C285&lt;0,NOT(ISNUMBER(Setup!$B$5)),NOT(ISNUMBER(Setup!$B$10)),E285="Yes",B285&lt;Setup!$B$5,B285&gt;Setup!$B$11),"",IF(ISNUMBER(D285),IF(OR(COUNTIFS(Paychecks!$A$8:$A$34,D285)=0,D285&gt;B285-Setup!$B$10),"",D285),IF(D285&lt;&gt;"","",IF(B285-Setup!$B$10&lt;Setup!$B$5,"",Setup!$B$5+14*INT((B285-Setup!$B$10-Setup!$B$5)/14)))))</f>
        <v/>
      </c>
      <c r="G285" s="43" t="str">
        <f>IF(COUNTA(A285:E285)=0,"",IF(E285="Yes","Excluded",IF(A285="","Needs: bill name",IF(OR(NOT(ISNUMBER(B285)),B285&lt;&gt;INT(B285)),"Needs: valid due date",IF(OR(NOT(ISNUMBER(C285)),C285&lt;0),"Needs: nonnegative amount",IF(OR(NOT(ISNUMBER(Setup!$B$5)),NOT(ISNUMBER(Setup!$B$10))),"Needs: paycheck settings",IF(OR(B285&lt;Setup!$B$5,B285&gt;Setup!$B$11),"Outside plan dates",IF(AND(D285&lt;&gt;"",OR(NOT(ISNUMBER(D285)),COUNTIFS(Paychecks!$A$8:$A$34,D285)=0)),"Needs: valid payday override",IF(AND(ISNUMBER(D285),D285&gt;B285-Setup!$B$10),"Needs: override before deadline",IF(F285="","Unfunded before first payday","Assigned"))))))))))</f>
        <v/>
      </c>
      <c r="H285" s="44"/>
    </row>
    <row r="286" ht="22.5" customHeight="1">
      <c r="A286" s="44"/>
      <c r="B286" s="38"/>
      <c r="C286" s="39"/>
      <c r="D286" s="38"/>
      <c r="E286" s="41"/>
      <c r="F286" s="42" t="str">
        <f>IF(OR(A286="",NOT(ISNUMBER(B286)),NOT(ISNUMBER(C286)),C286&lt;0,NOT(ISNUMBER(Setup!$B$5)),NOT(ISNUMBER(Setup!$B$10)),E286="Yes",B286&lt;Setup!$B$5,B286&gt;Setup!$B$11),"",IF(ISNUMBER(D286),IF(OR(COUNTIFS(Paychecks!$A$8:$A$34,D286)=0,D286&gt;B286-Setup!$B$10),"",D286),IF(D286&lt;&gt;"","",IF(B286-Setup!$B$10&lt;Setup!$B$5,"",Setup!$B$5+14*INT((B286-Setup!$B$10-Setup!$B$5)/14)))))</f>
        <v/>
      </c>
      <c r="G286" s="43" t="str">
        <f>IF(COUNTA(A286:E286)=0,"",IF(E286="Yes","Excluded",IF(A286="","Needs: bill name",IF(OR(NOT(ISNUMBER(B286)),B286&lt;&gt;INT(B286)),"Needs: valid due date",IF(OR(NOT(ISNUMBER(C286)),C286&lt;0),"Needs: nonnegative amount",IF(OR(NOT(ISNUMBER(Setup!$B$5)),NOT(ISNUMBER(Setup!$B$10))),"Needs: paycheck settings",IF(OR(B286&lt;Setup!$B$5,B286&gt;Setup!$B$11),"Outside plan dates",IF(AND(D286&lt;&gt;"",OR(NOT(ISNUMBER(D286)),COUNTIFS(Paychecks!$A$8:$A$34,D286)=0)),"Needs: valid payday override",IF(AND(ISNUMBER(D286),D286&gt;B286-Setup!$B$10),"Needs: override before deadline",IF(F286="","Unfunded before first payday","Assigned"))))))))))</f>
        <v/>
      </c>
      <c r="H286" s="44"/>
    </row>
    <row r="287" ht="22.5" customHeight="1">
      <c r="A287" s="44"/>
      <c r="B287" s="38"/>
      <c r="C287" s="39"/>
      <c r="D287" s="38"/>
      <c r="E287" s="41"/>
      <c r="F287" s="42" t="str">
        <f>IF(OR(A287="",NOT(ISNUMBER(B287)),NOT(ISNUMBER(C287)),C287&lt;0,NOT(ISNUMBER(Setup!$B$5)),NOT(ISNUMBER(Setup!$B$10)),E287="Yes",B287&lt;Setup!$B$5,B287&gt;Setup!$B$11),"",IF(ISNUMBER(D287),IF(OR(COUNTIFS(Paychecks!$A$8:$A$34,D287)=0,D287&gt;B287-Setup!$B$10),"",D287),IF(D287&lt;&gt;"","",IF(B287-Setup!$B$10&lt;Setup!$B$5,"",Setup!$B$5+14*INT((B287-Setup!$B$10-Setup!$B$5)/14)))))</f>
        <v/>
      </c>
      <c r="G287" s="43" t="str">
        <f>IF(COUNTA(A287:E287)=0,"",IF(E287="Yes","Excluded",IF(A287="","Needs: bill name",IF(OR(NOT(ISNUMBER(B287)),B287&lt;&gt;INT(B287)),"Needs: valid due date",IF(OR(NOT(ISNUMBER(C287)),C287&lt;0),"Needs: nonnegative amount",IF(OR(NOT(ISNUMBER(Setup!$B$5)),NOT(ISNUMBER(Setup!$B$10))),"Needs: paycheck settings",IF(OR(B287&lt;Setup!$B$5,B287&gt;Setup!$B$11),"Outside plan dates",IF(AND(D287&lt;&gt;"",OR(NOT(ISNUMBER(D287)),COUNTIFS(Paychecks!$A$8:$A$34,D287)=0)),"Needs: valid payday override",IF(AND(ISNUMBER(D287),D287&gt;B287-Setup!$B$10),"Needs: override before deadline",IF(F287="","Unfunded before first payday","Assigned"))))))))))</f>
        <v/>
      </c>
      <c r="H287" s="44"/>
    </row>
    <row r="288" ht="22.5" customHeight="1">
      <c r="A288" s="44"/>
      <c r="B288" s="38"/>
      <c r="C288" s="39"/>
      <c r="D288" s="38"/>
      <c r="E288" s="41"/>
      <c r="F288" s="42" t="str">
        <f>IF(OR(A288="",NOT(ISNUMBER(B288)),NOT(ISNUMBER(C288)),C288&lt;0,NOT(ISNUMBER(Setup!$B$5)),NOT(ISNUMBER(Setup!$B$10)),E288="Yes",B288&lt;Setup!$B$5,B288&gt;Setup!$B$11),"",IF(ISNUMBER(D288),IF(OR(COUNTIFS(Paychecks!$A$8:$A$34,D288)=0,D288&gt;B288-Setup!$B$10),"",D288),IF(D288&lt;&gt;"","",IF(B288-Setup!$B$10&lt;Setup!$B$5,"",Setup!$B$5+14*INT((B288-Setup!$B$10-Setup!$B$5)/14)))))</f>
        <v/>
      </c>
      <c r="G288" s="43" t="str">
        <f>IF(COUNTA(A288:E288)=0,"",IF(E288="Yes","Excluded",IF(A288="","Needs: bill name",IF(OR(NOT(ISNUMBER(B288)),B288&lt;&gt;INT(B288)),"Needs: valid due date",IF(OR(NOT(ISNUMBER(C288)),C288&lt;0),"Needs: nonnegative amount",IF(OR(NOT(ISNUMBER(Setup!$B$5)),NOT(ISNUMBER(Setup!$B$10))),"Needs: paycheck settings",IF(OR(B288&lt;Setup!$B$5,B288&gt;Setup!$B$11),"Outside plan dates",IF(AND(D288&lt;&gt;"",OR(NOT(ISNUMBER(D288)),COUNTIFS(Paychecks!$A$8:$A$34,D288)=0)),"Needs: valid payday override",IF(AND(ISNUMBER(D288),D288&gt;B288-Setup!$B$10),"Needs: override before deadline",IF(F288="","Unfunded before first payday","Assigned"))))))))))</f>
        <v/>
      </c>
      <c r="H288" s="44"/>
    </row>
    <row r="289" ht="22.5" customHeight="1">
      <c r="A289" s="44"/>
      <c r="B289" s="38"/>
      <c r="C289" s="39"/>
      <c r="D289" s="38"/>
      <c r="E289" s="41"/>
      <c r="F289" s="42" t="str">
        <f>IF(OR(A289="",NOT(ISNUMBER(B289)),NOT(ISNUMBER(C289)),C289&lt;0,NOT(ISNUMBER(Setup!$B$5)),NOT(ISNUMBER(Setup!$B$10)),E289="Yes",B289&lt;Setup!$B$5,B289&gt;Setup!$B$11),"",IF(ISNUMBER(D289),IF(OR(COUNTIFS(Paychecks!$A$8:$A$34,D289)=0,D289&gt;B289-Setup!$B$10),"",D289),IF(D289&lt;&gt;"","",IF(B289-Setup!$B$10&lt;Setup!$B$5,"",Setup!$B$5+14*INT((B289-Setup!$B$10-Setup!$B$5)/14)))))</f>
        <v/>
      </c>
      <c r="G289" s="43" t="str">
        <f>IF(COUNTA(A289:E289)=0,"",IF(E289="Yes","Excluded",IF(A289="","Needs: bill name",IF(OR(NOT(ISNUMBER(B289)),B289&lt;&gt;INT(B289)),"Needs: valid due date",IF(OR(NOT(ISNUMBER(C289)),C289&lt;0),"Needs: nonnegative amount",IF(OR(NOT(ISNUMBER(Setup!$B$5)),NOT(ISNUMBER(Setup!$B$10))),"Needs: paycheck settings",IF(OR(B289&lt;Setup!$B$5,B289&gt;Setup!$B$11),"Outside plan dates",IF(AND(D289&lt;&gt;"",OR(NOT(ISNUMBER(D289)),COUNTIFS(Paychecks!$A$8:$A$34,D289)=0)),"Needs: valid payday override",IF(AND(ISNUMBER(D289),D289&gt;B289-Setup!$B$10),"Needs: override before deadline",IF(F289="","Unfunded before first payday","Assigned"))))))))))</f>
        <v/>
      </c>
      <c r="H289" s="44"/>
    </row>
    <row r="290" ht="22.5" customHeight="1">
      <c r="A290" s="44"/>
      <c r="B290" s="38"/>
      <c r="C290" s="39"/>
      <c r="D290" s="38"/>
      <c r="E290" s="41"/>
      <c r="F290" s="42" t="str">
        <f>IF(OR(A290="",NOT(ISNUMBER(B290)),NOT(ISNUMBER(C290)),C290&lt;0,NOT(ISNUMBER(Setup!$B$5)),NOT(ISNUMBER(Setup!$B$10)),E290="Yes",B290&lt;Setup!$B$5,B290&gt;Setup!$B$11),"",IF(ISNUMBER(D290),IF(OR(COUNTIFS(Paychecks!$A$8:$A$34,D290)=0,D290&gt;B290-Setup!$B$10),"",D290),IF(D290&lt;&gt;"","",IF(B290-Setup!$B$10&lt;Setup!$B$5,"",Setup!$B$5+14*INT((B290-Setup!$B$10-Setup!$B$5)/14)))))</f>
        <v/>
      </c>
      <c r="G290" s="43" t="str">
        <f>IF(COUNTA(A290:E290)=0,"",IF(E290="Yes","Excluded",IF(A290="","Needs: bill name",IF(OR(NOT(ISNUMBER(B290)),B290&lt;&gt;INT(B290)),"Needs: valid due date",IF(OR(NOT(ISNUMBER(C290)),C290&lt;0),"Needs: nonnegative amount",IF(OR(NOT(ISNUMBER(Setup!$B$5)),NOT(ISNUMBER(Setup!$B$10))),"Needs: paycheck settings",IF(OR(B290&lt;Setup!$B$5,B290&gt;Setup!$B$11),"Outside plan dates",IF(AND(D290&lt;&gt;"",OR(NOT(ISNUMBER(D290)),COUNTIFS(Paychecks!$A$8:$A$34,D290)=0)),"Needs: valid payday override",IF(AND(ISNUMBER(D290),D290&gt;B290-Setup!$B$10),"Needs: override before deadline",IF(F290="","Unfunded before first payday","Assigned"))))))))))</f>
        <v/>
      </c>
      <c r="H290" s="44"/>
    </row>
    <row r="291" ht="22.5" customHeight="1">
      <c r="A291" s="44"/>
      <c r="B291" s="38"/>
      <c r="C291" s="39"/>
      <c r="D291" s="38"/>
      <c r="E291" s="41"/>
      <c r="F291" s="42" t="str">
        <f>IF(OR(A291="",NOT(ISNUMBER(B291)),NOT(ISNUMBER(C291)),C291&lt;0,NOT(ISNUMBER(Setup!$B$5)),NOT(ISNUMBER(Setup!$B$10)),E291="Yes",B291&lt;Setup!$B$5,B291&gt;Setup!$B$11),"",IF(ISNUMBER(D291),IF(OR(COUNTIFS(Paychecks!$A$8:$A$34,D291)=0,D291&gt;B291-Setup!$B$10),"",D291),IF(D291&lt;&gt;"","",IF(B291-Setup!$B$10&lt;Setup!$B$5,"",Setup!$B$5+14*INT((B291-Setup!$B$10-Setup!$B$5)/14)))))</f>
        <v/>
      </c>
      <c r="G291" s="43" t="str">
        <f>IF(COUNTA(A291:E291)=0,"",IF(E291="Yes","Excluded",IF(A291="","Needs: bill name",IF(OR(NOT(ISNUMBER(B291)),B291&lt;&gt;INT(B291)),"Needs: valid due date",IF(OR(NOT(ISNUMBER(C291)),C291&lt;0),"Needs: nonnegative amount",IF(OR(NOT(ISNUMBER(Setup!$B$5)),NOT(ISNUMBER(Setup!$B$10))),"Needs: paycheck settings",IF(OR(B291&lt;Setup!$B$5,B291&gt;Setup!$B$11),"Outside plan dates",IF(AND(D291&lt;&gt;"",OR(NOT(ISNUMBER(D291)),COUNTIFS(Paychecks!$A$8:$A$34,D291)=0)),"Needs: valid payday override",IF(AND(ISNUMBER(D291),D291&gt;B291-Setup!$B$10),"Needs: override before deadline",IF(F291="","Unfunded before first payday","Assigned"))))))))))</f>
        <v/>
      </c>
      <c r="H291" s="44"/>
    </row>
    <row r="292" ht="22.5" customHeight="1">
      <c r="A292" s="44"/>
      <c r="B292" s="38"/>
      <c r="C292" s="39"/>
      <c r="D292" s="38"/>
      <c r="E292" s="41"/>
      <c r="F292" s="42" t="str">
        <f>IF(OR(A292="",NOT(ISNUMBER(B292)),NOT(ISNUMBER(C292)),C292&lt;0,NOT(ISNUMBER(Setup!$B$5)),NOT(ISNUMBER(Setup!$B$10)),E292="Yes",B292&lt;Setup!$B$5,B292&gt;Setup!$B$11),"",IF(ISNUMBER(D292),IF(OR(COUNTIFS(Paychecks!$A$8:$A$34,D292)=0,D292&gt;B292-Setup!$B$10),"",D292),IF(D292&lt;&gt;"","",IF(B292-Setup!$B$10&lt;Setup!$B$5,"",Setup!$B$5+14*INT((B292-Setup!$B$10-Setup!$B$5)/14)))))</f>
        <v/>
      </c>
      <c r="G292" s="43" t="str">
        <f>IF(COUNTA(A292:E292)=0,"",IF(E292="Yes","Excluded",IF(A292="","Needs: bill name",IF(OR(NOT(ISNUMBER(B292)),B292&lt;&gt;INT(B292)),"Needs: valid due date",IF(OR(NOT(ISNUMBER(C292)),C292&lt;0),"Needs: nonnegative amount",IF(OR(NOT(ISNUMBER(Setup!$B$5)),NOT(ISNUMBER(Setup!$B$10))),"Needs: paycheck settings",IF(OR(B292&lt;Setup!$B$5,B292&gt;Setup!$B$11),"Outside plan dates",IF(AND(D292&lt;&gt;"",OR(NOT(ISNUMBER(D292)),COUNTIFS(Paychecks!$A$8:$A$34,D292)=0)),"Needs: valid payday override",IF(AND(ISNUMBER(D292),D292&gt;B292-Setup!$B$10),"Needs: override before deadline",IF(F292="","Unfunded before first payday","Assigned"))))))))))</f>
        <v/>
      </c>
      <c r="H292" s="44"/>
    </row>
    <row r="293" ht="22.5" customHeight="1">
      <c r="A293" s="44"/>
      <c r="B293" s="38"/>
      <c r="C293" s="39"/>
      <c r="D293" s="38"/>
      <c r="E293" s="41"/>
      <c r="F293" s="42" t="str">
        <f>IF(OR(A293="",NOT(ISNUMBER(B293)),NOT(ISNUMBER(C293)),C293&lt;0,NOT(ISNUMBER(Setup!$B$5)),NOT(ISNUMBER(Setup!$B$10)),E293="Yes",B293&lt;Setup!$B$5,B293&gt;Setup!$B$11),"",IF(ISNUMBER(D293),IF(OR(COUNTIFS(Paychecks!$A$8:$A$34,D293)=0,D293&gt;B293-Setup!$B$10),"",D293),IF(D293&lt;&gt;"","",IF(B293-Setup!$B$10&lt;Setup!$B$5,"",Setup!$B$5+14*INT((B293-Setup!$B$10-Setup!$B$5)/14)))))</f>
        <v/>
      </c>
      <c r="G293" s="43" t="str">
        <f>IF(COUNTA(A293:E293)=0,"",IF(E293="Yes","Excluded",IF(A293="","Needs: bill name",IF(OR(NOT(ISNUMBER(B293)),B293&lt;&gt;INT(B293)),"Needs: valid due date",IF(OR(NOT(ISNUMBER(C293)),C293&lt;0),"Needs: nonnegative amount",IF(OR(NOT(ISNUMBER(Setup!$B$5)),NOT(ISNUMBER(Setup!$B$10))),"Needs: paycheck settings",IF(OR(B293&lt;Setup!$B$5,B293&gt;Setup!$B$11),"Outside plan dates",IF(AND(D293&lt;&gt;"",OR(NOT(ISNUMBER(D293)),COUNTIFS(Paychecks!$A$8:$A$34,D293)=0)),"Needs: valid payday override",IF(AND(ISNUMBER(D293),D293&gt;B293-Setup!$B$10),"Needs: override before deadline",IF(F293="","Unfunded before first payday","Assigned"))))))))))</f>
        <v/>
      </c>
      <c r="H293" s="44"/>
    </row>
    <row r="294" ht="22.5" customHeight="1">
      <c r="A294" s="44"/>
      <c r="B294" s="38"/>
      <c r="C294" s="39"/>
      <c r="D294" s="38"/>
      <c r="E294" s="41"/>
      <c r="F294" s="42" t="str">
        <f>IF(OR(A294="",NOT(ISNUMBER(B294)),NOT(ISNUMBER(C294)),C294&lt;0,NOT(ISNUMBER(Setup!$B$5)),NOT(ISNUMBER(Setup!$B$10)),E294="Yes",B294&lt;Setup!$B$5,B294&gt;Setup!$B$11),"",IF(ISNUMBER(D294),IF(OR(COUNTIFS(Paychecks!$A$8:$A$34,D294)=0,D294&gt;B294-Setup!$B$10),"",D294),IF(D294&lt;&gt;"","",IF(B294-Setup!$B$10&lt;Setup!$B$5,"",Setup!$B$5+14*INT((B294-Setup!$B$10-Setup!$B$5)/14)))))</f>
        <v/>
      </c>
      <c r="G294" s="43" t="str">
        <f>IF(COUNTA(A294:E294)=0,"",IF(E294="Yes","Excluded",IF(A294="","Needs: bill name",IF(OR(NOT(ISNUMBER(B294)),B294&lt;&gt;INT(B294)),"Needs: valid due date",IF(OR(NOT(ISNUMBER(C294)),C294&lt;0),"Needs: nonnegative amount",IF(OR(NOT(ISNUMBER(Setup!$B$5)),NOT(ISNUMBER(Setup!$B$10))),"Needs: paycheck settings",IF(OR(B294&lt;Setup!$B$5,B294&gt;Setup!$B$11),"Outside plan dates",IF(AND(D294&lt;&gt;"",OR(NOT(ISNUMBER(D294)),COUNTIFS(Paychecks!$A$8:$A$34,D294)=0)),"Needs: valid payday override",IF(AND(ISNUMBER(D294),D294&gt;B294-Setup!$B$10),"Needs: override before deadline",IF(F294="","Unfunded before first payday","Assigned"))))))))))</f>
        <v/>
      </c>
      <c r="H294" s="44"/>
    </row>
    <row r="295" ht="22.5" customHeight="1">
      <c r="A295" s="44"/>
      <c r="B295" s="38"/>
      <c r="C295" s="39"/>
      <c r="D295" s="38"/>
      <c r="E295" s="41"/>
      <c r="F295" s="42" t="str">
        <f>IF(OR(A295="",NOT(ISNUMBER(B295)),NOT(ISNUMBER(C295)),C295&lt;0,NOT(ISNUMBER(Setup!$B$5)),NOT(ISNUMBER(Setup!$B$10)),E295="Yes",B295&lt;Setup!$B$5,B295&gt;Setup!$B$11),"",IF(ISNUMBER(D295),IF(OR(COUNTIFS(Paychecks!$A$8:$A$34,D295)=0,D295&gt;B295-Setup!$B$10),"",D295),IF(D295&lt;&gt;"","",IF(B295-Setup!$B$10&lt;Setup!$B$5,"",Setup!$B$5+14*INT((B295-Setup!$B$10-Setup!$B$5)/14)))))</f>
        <v/>
      </c>
      <c r="G295" s="43" t="str">
        <f>IF(COUNTA(A295:E295)=0,"",IF(E295="Yes","Excluded",IF(A295="","Needs: bill name",IF(OR(NOT(ISNUMBER(B295)),B295&lt;&gt;INT(B295)),"Needs: valid due date",IF(OR(NOT(ISNUMBER(C295)),C295&lt;0),"Needs: nonnegative amount",IF(OR(NOT(ISNUMBER(Setup!$B$5)),NOT(ISNUMBER(Setup!$B$10))),"Needs: paycheck settings",IF(OR(B295&lt;Setup!$B$5,B295&gt;Setup!$B$11),"Outside plan dates",IF(AND(D295&lt;&gt;"",OR(NOT(ISNUMBER(D295)),COUNTIFS(Paychecks!$A$8:$A$34,D295)=0)),"Needs: valid payday override",IF(AND(ISNUMBER(D295),D295&gt;B295-Setup!$B$10),"Needs: override before deadline",IF(F295="","Unfunded before first payday","Assigned"))))))))))</f>
        <v/>
      </c>
      <c r="H295" s="44"/>
    </row>
    <row r="296" ht="22.5" customHeight="1">
      <c r="A296" s="44"/>
      <c r="B296" s="38"/>
      <c r="C296" s="39"/>
      <c r="D296" s="38"/>
      <c r="E296" s="41"/>
      <c r="F296" s="42" t="str">
        <f>IF(OR(A296="",NOT(ISNUMBER(B296)),NOT(ISNUMBER(C296)),C296&lt;0,NOT(ISNUMBER(Setup!$B$5)),NOT(ISNUMBER(Setup!$B$10)),E296="Yes",B296&lt;Setup!$B$5,B296&gt;Setup!$B$11),"",IF(ISNUMBER(D296),IF(OR(COUNTIFS(Paychecks!$A$8:$A$34,D296)=0,D296&gt;B296-Setup!$B$10),"",D296),IF(D296&lt;&gt;"","",IF(B296-Setup!$B$10&lt;Setup!$B$5,"",Setup!$B$5+14*INT((B296-Setup!$B$10-Setup!$B$5)/14)))))</f>
        <v/>
      </c>
      <c r="G296" s="43" t="str">
        <f>IF(COUNTA(A296:E296)=0,"",IF(E296="Yes","Excluded",IF(A296="","Needs: bill name",IF(OR(NOT(ISNUMBER(B296)),B296&lt;&gt;INT(B296)),"Needs: valid due date",IF(OR(NOT(ISNUMBER(C296)),C296&lt;0),"Needs: nonnegative amount",IF(OR(NOT(ISNUMBER(Setup!$B$5)),NOT(ISNUMBER(Setup!$B$10))),"Needs: paycheck settings",IF(OR(B296&lt;Setup!$B$5,B296&gt;Setup!$B$11),"Outside plan dates",IF(AND(D296&lt;&gt;"",OR(NOT(ISNUMBER(D296)),COUNTIFS(Paychecks!$A$8:$A$34,D296)=0)),"Needs: valid payday override",IF(AND(ISNUMBER(D296),D296&gt;B296-Setup!$B$10),"Needs: override before deadline",IF(F296="","Unfunded before first payday","Assigned"))))))))))</f>
        <v/>
      </c>
      <c r="H296" s="44"/>
    </row>
    <row r="297" ht="22.5" customHeight="1">
      <c r="A297" s="44"/>
      <c r="B297" s="38"/>
      <c r="C297" s="39"/>
      <c r="D297" s="38"/>
      <c r="E297" s="41"/>
      <c r="F297" s="42" t="str">
        <f>IF(OR(A297="",NOT(ISNUMBER(B297)),NOT(ISNUMBER(C297)),C297&lt;0,NOT(ISNUMBER(Setup!$B$5)),NOT(ISNUMBER(Setup!$B$10)),E297="Yes",B297&lt;Setup!$B$5,B297&gt;Setup!$B$11),"",IF(ISNUMBER(D297),IF(OR(COUNTIFS(Paychecks!$A$8:$A$34,D297)=0,D297&gt;B297-Setup!$B$10),"",D297),IF(D297&lt;&gt;"","",IF(B297-Setup!$B$10&lt;Setup!$B$5,"",Setup!$B$5+14*INT((B297-Setup!$B$10-Setup!$B$5)/14)))))</f>
        <v/>
      </c>
      <c r="G297" s="43" t="str">
        <f>IF(COUNTA(A297:E297)=0,"",IF(E297="Yes","Excluded",IF(A297="","Needs: bill name",IF(OR(NOT(ISNUMBER(B297)),B297&lt;&gt;INT(B297)),"Needs: valid due date",IF(OR(NOT(ISNUMBER(C297)),C297&lt;0),"Needs: nonnegative amount",IF(OR(NOT(ISNUMBER(Setup!$B$5)),NOT(ISNUMBER(Setup!$B$10))),"Needs: paycheck settings",IF(OR(B297&lt;Setup!$B$5,B297&gt;Setup!$B$11),"Outside plan dates",IF(AND(D297&lt;&gt;"",OR(NOT(ISNUMBER(D297)),COUNTIFS(Paychecks!$A$8:$A$34,D297)=0)),"Needs: valid payday override",IF(AND(ISNUMBER(D297),D297&gt;B297-Setup!$B$10),"Needs: override before deadline",IF(F297="","Unfunded before first payday","Assigned"))))))))))</f>
        <v/>
      </c>
      <c r="H297" s="44"/>
    </row>
    <row r="298" ht="22.5" customHeight="1">
      <c r="A298" s="44"/>
      <c r="B298" s="38"/>
      <c r="C298" s="39"/>
      <c r="D298" s="38"/>
      <c r="E298" s="41"/>
      <c r="F298" s="42" t="str">
        <f>IF(OR(A298="",NOT(ISNUMBER(B298)),NOT(ISNUMBER(C298)),C298&lt;0,NOT(ISNUMBER(Setup!$B$5)),NOT(ISNUMBER(Setup!$B$10)),E298="Yes",B298&lt;Setup!$B$5,B298&gt;Setup!$B$11),"",IF(ISNUMBER(D298),IF(OR(COUNTIFS(Paychecks!$A$8:$A$34,D298)=0,D298&gt;B298-Setup!$B$10),"",D298),IF(D298&lt;&gt;"","",IF(B298-Setup!$B$10&lt;Setup!$B$5,"",Setup!$B$5+14*INT((B298-Setup!$B$10-Setup!$B$5)/14)))))</f>
        <v/>
      </c>
      <c r="G298" s="43" t="str">
        <f>IF(COUNTA(A298:E298)=0,"",IF(E298="Yes","Excluded",IF(A298="","Needs: bill name",IF(OR(NOT(ISNUMBER(B298)),B298&lt;&gt;INT(B298)),"Needs: valid due date",IF(OR(NOT(ISNUMBER(C298)),C298&lt;0),"Needs: nonnegative amount",IF(OR(NOT(ISNUMBER(Setup!$B$5)),NOT(ISNUMBER(Setup!$B$10))),"Needs: paycheck settings",IF(OR(B298&lt;Setup!$B$5,B298&gt;Setup!$B$11),"Outside plan dates",IF(AND(D298&lt;&gt;"",OR(NOT(ISNUMBER(D298)),COUNTIFS(Paychecks!$A$8:$A$34,D298)=0)),"Needs: valid payday override",IF(AND(ISNUMBER(D298),D298&gt;B298-Setup!$B$10),"Needs: override before deadline",IF(F298="","Unfunded before first payday","Assigned"))))))))))</f>
        <v/>
      </c>
      <c r="H298" s="44"/>
    </row>
    <row r="299" ht="22.5" customHeight="1">
      <c r="A299" s="44"/>
      <c r="B299" s="38"/>
      <c r="C299" s="39"/>
      <c r="D299" s="38"/>
      <c r="E299" s="41"/>
      <c r="F299" s="42" t="str">
        <f>IF(OR(A299="",NOT(ISNUMBER(B299)),NOT(ISNUMBER(C299)),C299&lt;0,NOT(ISNUMBER(Setup!$B$5)),NOT(ISNUMBER(Setup!$B$10)),E299="Yes",B299&lt;Setup!$B$5,B299&gt;Setup!$B$11),"",IF(ISNUMBER(D299),IF(OR(COUNTIFS(Paychecks!$A$8:$A$34,D299)=0,D299&gt;B299-Setup!$B$10),"",D299),IF(D299&lt;&gt;"","",IF(B299-Setup!$B$10&lt;Setup!$B$5,"",Setup!$B$5+14*INT((B299-Setup!$B$10-Setup!$B$5)/14)))))</f>
        <v/>
      </c>
      <c r="G299" s="43" t="str">
        <f>IF(COUNTA(A299:E299)=0,"",IF(E299="Yes","Excluded",IF(A299="","Needs: bill name",IF(OR(NOT(ISNUMBER(B299)),B299&lt;&gt;INT(B299)),"Needs: valid due date",IF(OR(NOT(ISNUMBER(C299)),C299&lt;0),"Needs: nonnegative amount",IF(OR(NOT(ISNUMBER(Setup!$B$5)),NOT(ISNUMBER(Setup!$B$10))),"Needs: paycheck settings",IF(OR(B299&lt;Setup!$B$5,B299&gt;Setup!$B$11),"Outside plan dates",IF(AND(D299&lt;&gt;"",OR(NOT(ISNUMBER(D299)),COUNTIFS(Paychecks!$A$8:$A$34,D299)=0)),"Needs: valid payday override",IF(AND(ISNUMBER(D299),D299&gt;B299-Setup!$B$10),"Needs: override before deadline",IF(F299="","Unfunded before first payday","Assigned"))))))))))</f>
        <v/>
      </c>
      <c r="H299" s="44"/>
    </row>
    <row r="300" ht="22.5" customHeight="1">
      <c r="A300" s="44"/>
      <c r="B300" s="38"/>
      <c r="C300" s="39"/>
      <c r="D300" s="38"/>
      <c r="E300" s="41"/>
      <c r="F300" s="42" t="str">
        <f>IF(OR(A300="",NOT(ISNUMBER(B300)),NOT(ISNUMBER(C300)),C300&lt;0,NOT(ISNUMBER(Setup!$B$5)),NOT(ISNUMBER(Setup!$B$10)),E300="Yes",B300&lt;Setup!$B$5,B300&gt;Setup!$B$11),"",IF(ISNUMBER(D300),IF(OR(COUNTIFS(Paychecks!$A$8:$A$34,D300)=0,D300&gt;B300-Setup!$B$10),"",D300),IF(D300&lt;&gt;"","",IF(B300-Setup!$B$10&lt;Setup!$B$5,"",Setup!$B$5+14*INT((B300-Setup!$B$10-Setup!$B$5)/14)))))</f>
        <v/>
      </c>
      <c r="G300" s="43" t="str">
        <f>IF(COUNTA(A300:E300)=0,"",IF(E300="Yes","Excluded",IF(A300="","Needs: bill name",IF(OR(NOT(ISNUMBER(B300)),B300&lt;&gt;INT(B300)),"Needs: valid due date",IF(OR(NOT(ISNUMBER(C300)),C300&lt;0),"Needs: nonnegative amount",IF(OR(NOT(ISNUMBER(Setup!$B$5)),NOT(ISNUMBER(Setup!$B$10))),"Needs: paycheck settings",IF(OR(B300&lt;Setup!$B$5,B300&gt;Setup!$B$11),"Outside plan dates",IF(AND(D300&lt;&gt;"",OR(NOT(ISNUMBER(D300)),COUNTIFS(Paychecks!$A$8:$A$34,D300)=0)),"Needs: valid payday override",IF(AND(ISNUMBER(D300),D300&gt;B300-Setup!$B$10),"Needs: override before deadline",IF(F300="","Unfunded before first payday","Assigned"))))))))))</f>
        <v/>
      </c>
      <c r="H300" s="44"/>
    </row>
    <row r="301" ht="22.5" customHeight="1">
      <c r="A301" s="44"/>
      <c r="B301" s="38"/>
      <c r="C301" s="39"/>
      <c r="D301" s="38"/>
      <c r="E301" s="41"/>
      <c r="F301" s="42" t="str">
        <f>IF(OR(A301="",NOT(ISNUMBER(B301)),NOT(ISNUMBER(C301)),C301&lt;0,NOT(ISNUMBER(Setup!$B$5)),NOT(ISNUMBER(Setup!$B$10)),E301="Yes",B301&lt;Setup!$B$5,B301&gt;Setup!$B$11),"",IF(ISNUMBER(D301),IF(OR(COUNTIFS(Paychecks!$A$8:$A$34,D301)=0,D301&gt;B301-Setup!$B$10),"",D301),IF(D301&lt;&gt;"","",IF(B301-Setup!$B$10&lt;Setup!$B$5,"",Setup!$B$5+14*INT((B301-Setup!$B$10-Setup!$B$5)/14)))))</f>
        <v/>
      </c>
      <c r="G301" s="43" t="str">
        <f>IF(COUNTA(A301:E301)=0,"",IF(E301="Yes","Excluded",IF(A301="","Needs: bill name",IF(OR(NOT(ISNUMBER(B301)),B301&lt;&gt;INT(B301)),"Needs: valid due date",IF(OR(NOT(ISNUMBER(C301)),C301&lt;0),"Needs: nonnegative amount",IF(OR(NOT(ISNUMBER(Setup!$B$5)),NOT(ISNUMBER(Setup!$B$10))),"Needs: paycheck settings",IF(OR(B301&lt;Setup!$B$5,B301&gt;Setup!$B$11),"Outside plan dates",IF(AND(D301&lt;&gt;"",OR(NOT(ISNUMBER(D301)),COUNTIFS(Paychecks!$A$8:$A$34,D301)=0)),"Needs: valid payday override",IF(AND(ISNUMBER(D301),D301&gt;B301-Setup!$B$10),"Needs: override before deadline",IF(F301="","Unfunded before first payday","Assigned"))))))))))</f>
        <v/>
      </c>
      <c r="H301" s="44"/>
    </row>
    <row r="302" ht="22.5" customHeight="1">
      <c r="A302" s="44"/>
      <c r="B302" s="38"/>
      <c r="C302" s="39"/>
      <c r="D302" s="38"/>
      <c r="E302" s="41"/>
      <c r="F302" s="42" t="str">
        <f>IF(OR(A302="",NOT(ISNUMBER(B302)),NOT(ISNUMBER(C302)),C302&lt;0,NOT(ISNUMBER(Setup!$B$5)),NOT(ISNUMBER(Setup!$B$10)),E302="Yes",B302&lt;Setup!$B$5,B302&gt;Setup!$B$11),"",IF(ISNUMBER(D302),IF(OR(COUNTIFS(Paychecks!$A$8:$A$34,D302)=0,D302&gt;B302-Setup!$B$10),"",D302),IF(D302&lt;&gt;"","",IF(B302-Setup!$B$10&lt;Setup!$B$5,"",Setup!$B$5+14*INT((B302-Setup!$B$10-Setup!$B$5)/14)))))</f>
        <v/>
      </c>
      <c r="G302" s="43" t="str">
        <f>IF(COUNTA(A302:E302)=0,"",IF(E302="Yes","Excluded",IF(A302="","Needs: bill name",IF(OR(NOT(ISNUMBER(B302)),B302&lt;&gt;INT(B302)),"Needs: valid due date",IF(OR(NOT(ISNUMBER(C302)),C302&lt;0),"Needs: nonnegative amount",IF(OR(NOT(ISNUMBER(Setup!$B$5)),NOT(ISNUMBER(Setup!$B$10))),"Needs: paycheck settings",IF(OR(B302&lt;Setup!$B$5,B302&gt;Setup!$B$11),"Outside plan dates",IF(AND(D302&lt;&gt;"",OR(NOT(ISNUMBER(D302)),COUNTIFS(Paychecks!$A$8:$A$34,D302)=0)),"Needs: valid payday override",IF(AND(ISNUMBER(D302),D302&gt;B302-Setup!$B$10),"Needs: override before deadline",IF(F302="","Unfunded before first payday","Assigned"))))))))))</f>
        <v/>
      </c>
      <c r="H302" s="44"/>
    </row>
    <row r="303" ht="22.5" customHeight="1">
      <c r="A303" s="44"/>
      <c r="B303" s="38"/>
      <c r="C303" s="39"/>
      <c r="D303" s="38"/>
      <c r="E303" s="41"/>
      <c r="F303" s="42" t="str">
        <f>IF(OR(A303="",NOT(ISNUMBER(B303)),NOT(ISNUMBER(C303)),C303&lt;0,NOT(ISNUMBER(Setup!$B$5)),NOT(ISNUMBER(Setup!$B$10)),E303="Yes",B303&lt;Setup!$B$5,B303&gt;Setup!$B$11),"",IF(ISNUMBER(D303),IF(OR(COUNTIFS(Paychecks!$A$8:$A$34,D303)=0,D303&gt;B303-Setup!$B$10),"",D303),IF(D303&lt;&gt;"","",IF(B303-Setup!$B$10&lt;Setup!$B$5,"",Setup!$B$5+14*INT((B303-Setup!$B$10-Setup!$B$5)/14)))))</f>
        <v/>
      </c>
      <c r="G303" s="43" t="str">
        <f>IF(COUNTA(A303:E303)=0,"",IF(E303="Yes","Excluded",IF(A303="","Needs: bill name",IF(OR(NOT(ISNUMBER(B303)),B303&lt;&gt;INT(B303)),"Needs: valid due date",IF(OR(NOT(ISNUMBER(C303)),C303&lt;0),"Needs: nonnegative amount",IF(OR(NOT(ISNUMBER(Setup!$B$5)),NOT(ISNUMBER(Setup!$B$10))),"Needs: paycheck settings",IF(OR(B303&lt;Setup!$B$5,B303&gt;Setup!$B$11),"Outside plan dates",IF(AND(D303&lt;&gt;"",OR(NOT(ISNUMBER(D303)),COUNTIFS(Paychecks!$A$8:$A$34,D303)=0)),"Needs: valid payday override",IF(AND(ISNUMBER(D303),D303&gt;B303-Setup!$B$10),"Needs: override before deadline",IF(F303="","Unfunded before first payday","Assigned"))))))))))</f>
        <v/>
      </c>
      <c r="H303" s="44"/>
    </row>
    <row r="304" ht="22.5" customHeight="1">
      <c r="A304" s="44"/>
      <c r="B304" s="38"/>
      <c r="C304" s="39"/>
      <c r="D304" s="38"/>
      <c r="E304" s="41"/>
      <c r="F304" s="42" t="str">
        <f>IF(OR(A304="",NOT(ISNUMBER(B304)),NOT(ISNUMBER(C304)),C304&lt;0,NOT(ISNUMBER(Setup!$B$5)),NOT(ISNUMBER(Setup!$B$10)),E304="Yes",B304&lt;Setup!$B$5,B304&gt;Setup!$B$11),"",IF(ISNUMBER(D304),IF(OR(COUNTIFS(Paychecks!$A$8:$A$34,D304)=0,D304&gt;B304-Setup!$B$10),"",D304),IF(D304&lt;&gt;"","",IF(B304-Setup!$B$10&lt;Setup!$B$5,"",Setup!$B$5+14*INT((B304-Setup!$B$10-Setup!$B$5)/14)))))</f>
        <v/>
      </c>
      <c r="G304" s="43" t="str">
        <f>IF(COUNTA(A304:E304)=0,"",IF(E304="Yes","Excluded",IF(A304="","Needs: bill name",IF(OR(NOT(ISNUMBER(B304)),B304&lt;&gt;INT(B304)),"Needs: valid due date",IF(OR(NOT(ISNUMBER(C304)),C304&lt;0),"Needs: nonnegative amount",IF(OR(NOT(ISNUMBER(Setup!$B$5)),NOT(ISNUMBER(Setup!$B$10))),"Needs: paycheck settings",IF(OR(B304&lt;Setup!$B$5,B304&gt;Setup!$B$11),"Outside plan dates",IF(AND(D304&lt;&gt;"",OR(NOT(ISNUMBER(D304)),COUNTIFS(Paychecks!$A$8:$A$34,D304)=0)),"Needs: valid payday override",IF(AND(ISNUMBER(D304),D304&gt;B304-Setup!$B$10),"Needs: override before deadline",IF(F304="","Unfunded before first payday","Assigned"))))))))))</f>
        <v/>
      </c>
      <c r="H304" s="44"/>
    </row>
    <row r="305" ht="22.5" customHeight="1">
      <c r="A305" s="44"/>
      <c r="B305" s="38"/>
      <c r="C305" s="39"/>
      <c r="D305" s="38"/>
      <c r="E305" s="41"/>
      <c r="F305" s="42" t="str">
        <f>IF(OR(A305="",NOT(ISNUMBER(B305)),NOT(ISNUMBER(C305)),C305&lt;0,NOT(ISNUMBER(Setup!$B$5)),NOT(ISNUMBER(Setup!$B$10)),E305="Yes",B305&lt;Setup!$B$5,B305&gt;Setup!$B$11),"",IF(ISNUMBER(D305),IF(OR(COUNTIFS(Paychecks!$A$8:$A$34,D305)=0,D305&gt;B305-Setup!$B$10),"",D305),IF(D305&lt;&gt;"","",IF(B305-Setup!$B$10&lt;Setup!$B$5,"",Setup!$B$5+14*INT((B305-Setup!$B$10-Setup!$B$5)/14)))))</f>
        <v/>
      </c>
      <c r="G305" s="43" t="str">
        <f>IF(COUNTA(A305:E305)=0,"",IF(E305="Yes","Excluded",IF(A305="","Needs: bill name",IF(OR(NOT(ISNUMBER(B305)),B305&lt;&gt;INT(B305)),"Needs: valid due date",IF(OR(NOT(ISNUMBER(C305)),C305&lt;0),"Needs: nonnegative amount",IF(OR(NOT(ISNUMBER(Setup!$B$5)),NOT(ISNUMBER(Setup!$B$10))),"Needs: paycheck settings",IF(OR(B305&lt;Setup!$B$5,B305&gt;Setup!$B$11),"Outside plan dates",IF(AND(D305&lt;&gt;"",OR(NOT(ISNUMBER(D305)),COUNTIFS(Paychecks!$A$8:$A$34,D305)=0)),"Needs: valid payday override",IF(AND(ISNUMBER(D305),D305&gt;B305-Setup!$B$10),"Needs: override before deadline",IF(F305="","Unfunded before first payday","Assigned"))))))))))</f>
        <v/>
      </c>
      <c r="H305" s="44"/>
    </row>
    <row r="306" ht="22.5" customHeight="1">
      <c r="A306" s="44"/>
      <c r="B306" s="38"/>
      <c r="C306" s="39"/>
      <c r="D306" s="38"/>
      <c r="E306" s="41"/>
      <c r="F306" s="42" t="str">
        <f>IF(OR(A306="",NOT(ISNUMBER(B306)),NOT(ISNUMBER(C306)),C306&lt;0,NOT(ISNUMBER(Setup!$B$5)),NOT(ISNUMBER(Setup!$B$10)),E306="Yes",B306&lt;Setup!$B$5,B306&gt;Setup!$B$11),"",IF(ISNUMBER(D306),IF(OR(COUNTIFS(Paychecks!$A$8:$A$34,D306)=0,D306&gt;B306-Setup!$B$10),"",D306),IF(D306&lt;&gt;"","",IF(B306-Setup!$B$10&lt;Setup!$B$5,"",Setup!$B$5+14*INT((B306-Setup!$B$10-Setup!$B$5)/14)))))</f>
        <v/>
      </c>
      <c r="G306" s="43" t="str">
        <f>IF(COUNTA(A306:E306)=0,"",IF(E306="Yes","Excluded",IF(A306="","Needs: bill name",IF(OR(NOT(ISNUMBER(B306)),B306&lt;&gt;INT(B306)),"Needs: valid due date",IF(OR(NOT(ISNUMBER(C306)),C306&lt;0),"Needs: nonnegative amount",IF(OR(NOT(ISNUMBER(Setup!$B$5)),NOT(ISNUMBER(Setup!$B$10))),"Needs: paycheck settings",IF(OR(B306&lt;Setup!$B$5,B306&gt;Setup!$B$11),"Outside plan dates",IF(AND(D306&lt;&gt;"",OR(NOT(ISNUMBER(D306)),COUNTIFS(Paychecks!$A$8:$A$34,D306)=0)),"Needs: valid payday override",IF(AND(ISNUMBER(D306),D306&gt;B306-Setup!$B$10),"Needs: override before deadline",IF(F306="","Unfunded before first payday","Assigned"))))))))))</f>
        <v/>
      </c>
      <c r="H306" s="44"/>
    </row>
    <row r="307" ht="22.5" customHeight="1">
      <c r="A307" s="44"/>
      <c r="B307" s="38"/>
      <c r="C307" s="39"/>
      <c r="D307" s="38"/>
      <c r="E307" s="41"/>
      <c r="F307" s="42" t="str">
        <f>IF(OR(A307="",NOT(ISNUMBER(B307)),NOT(ISNUMBER(C307)),C307&lt;0,NOT(ISNUMBER(Setup!$B$5)),NOT(ISNUMBER(Setup!$B$10)),E307="Yes",B307&lt;Setup!$B$5,B307&gt;Setup!$B$11),"",IF(ISNUMBER(D307),IF(OR(COUNTIFS(Paychecks!$A$8:$A$34,D307)=0,D307&gt;B307-Setup!$B$10),"",D307),IF(D307&lt;&gt;"","",IF(B307-Setup!$B$10&lt;Setup!$B$5,"",Setup!$B$5+14*INT((B307-Setup!$B$10-Setup!$B$5)/14)))))</f>
        <v/>
      </c>
      <c r="G307" s="43" t="str">
        <f>IF(COUNTA(A307:E307)=0,"",IF(E307="Yes","Excluded",IF(A307="","Needs: bill name",IF(OR(NOT(ISNUMBER(B307)),B307&lt;&gt;INT(B307)),"Needs: valid due date",IF(OR(NOT(ISNUMBER(C307)),C307&lt;0),"Needs: nonnegative amount",IF(OR(NOT(ISNUMBER(Setup!$B$5)),NOT(ISNUMBER(Setup!$B$10))),"Needs: paycheck settings",IF(OR(B307&lt;Setup!$B$5,B307&gt;Setup!$B$11),"Outside plan dates",IF(AND(D307&lt;&gt;"",OR(NOT(ISNUMBER(D307)),COUNTIFS(Paychecks!$A$8:$A$34,D307)=0)),"Needs: valid payday override",IF(AND(ISNUMBER(D307),D307&gt;B307-Setup!$B$10),"Needs: override before deadline",IF(F307="","Unfunded before first payday","Assigned"))))))))))</f>
        <v/>
      </c>
      <c r="H307" s="44"/>
    </row>
    <row r="308" ht="22.5" customHeight="1">
      <c r="A308" s="19"/>
      <c r="B308" s="19"/>
      <c r="C308" s="19"/>
      <c r="D308" s="1"/>
      <c r="E308" s="1"/>
      <c r="F308" s="1"/>
      <c r="G308" s="1"/>
      <c r="H308" s="1"/>
    </row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G8:G307">
    <cfRule type="expression" dxfId="7" priority="1" stopIfTrue="1">
      <formula>AND($G8&lt;&gt;"",$G8&lt;&gt;"Assigned",$G8&lt;&gt;"Excluded")</formula>
    </cfRule>
  </conditionalFormatting>
  <dataValidations>
    <dataValidation type="custom" allowBlank="1" showDropDown="1" sqref="B8:B307 D8:D307 F8:F307">
      <formula1>OR(NOT(ISERROR(DATEVALUE(B8))), AND(ISNUMBER(B8), LEFT(CELL("format", B8))="D"))</formula1>
    </dataValidation>
    <dataValidation type="list" allowBlank="1" showErrorMessage="1" sqref="E8:E307">
      <formula1>"No,Yes"</formula1>
    </dataValidation>
    <dataValidation type="custom" allowBlank="1" showDropDown="1" sqref="C8:C307">
      <formula1>AND(ISNUMBER(C8),(NOT(OR(NOT(ISERROR(DATEVALUE(C8))), AND(ISNUMBER(C8), LEFT(CELL("format", C8))="D")))))</formula1>
    </dataValidation>
    <dataValidation allowBlank="1" showDropDown="1" sqref="A8:A307 G8:H307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8" width="18.0"/>
    <col customWidth="1" min="9" max="26" width="8.63"/>
  </cols>
  <sheetData>
    <row r="1" ht="22.5" customHeight="1">
      <c r="A1" s="1"/>
      <c r="B1" s="1"/>
      <c r="C1" s="1"/>
      <c r="D1" s="1"/>
      <c r="E1" s="1"/>
      <c r="F1" s="1"/>
      <c r="G1" s="1"/>
      <c r="H1" s="1"/>
    </row>
    <row r="2" ht="22.5" customHeight="1">
      <c r="A2" s="3" t="s">
        <v>82</v>
      </c>
      <c r="B2" s="1"/>
      <c r="C2" s="1"/>
      <c r="D2" s="1"/>
      <c r="E2" s="1"/>
      <c r="F2" s="1"/>
      <c r="G2" s="1"/>
      <c r="H2" s="1"/>
    </row>
    <row r="3" ht="22.5" customHeight="1">
      <c r="A3" s="4" t="s">
        <v>2</v>
      </c>
      <c r="B3" s="1"/>
      <c r="C3" s="1"/>
      <c r="D3" s="1"/>
      <c r="E3" s="1"/>
      <c r="F3" s="1"/>
      <c r="G3" s="1"/>
      <c r="H3" s="1"/>
    </row>
    <row r="4" ht="22.5" customHeight="1">
      <c r="A4" s="1"/>
      <c r="B4" s="1"/>
      <c r="C4" s="1"/>
      <c r="D4" s="1"/>
      <c r="E4" s="1"/>
      <c r="F4" s="1"/>
      <c r="G4" s="1"/>
      <c r="H4" s="1"/>
    </row>
    <row r="5" ht="36.0" customHeight="1">
      <c r="A5" s="16" t="s">
        <v>83</v>
      </c>
    </row>
    <row r="6" ht="22.5" customHeight="1">
      <c r="A6" s="1"/>
      <c r="B6" s="1"/>
      <c r="C6" s="1"/>
      <c r="D6" s="1"/>
      <c r="E6" s="1"/>
      <c r="F6" s="1"/>
      <c r="G6" s="1"/>
      <c r="H6" s="1"/>
    </row>
    <row r="7" ht="36.0" customHeight="1">
      <c r="A7" s="22" t="s">
        <v>84</v>
      </c>
    </row>
    <row r="8" ht="22.5" customHeight="1">
      <c r="A8" s="1"/>
      <c r="B8" s="1"/>
      <c r="C8" s="1"/>
      <c r="D8" s="1"/>
      <c r="E8" s="1"/>
      <c r="F8" s="1"/>
      <c r="G8" s="1"/>
      <c r="H8" s="1"/>
    </row>
    <row r="9" ht="36.0" customHeight="1">
      <c r="A9" s="16" t="s">
        <v>85</v>
      </c>
    </row>
    <row r="10" ht="22.5" customHeight="1">
      <c r="A10" s="1"/>
      <c r="B10" s="1"/>
      <c r="C10" s="1"/>
      <c r="D10" s="1"/>
      <c r="E10" s="1"/>
      <c r="F10" s="1"/>
      <c r="G10" s="1"/>
      <c r="H10" s="1"/>
    </row>
    <row r="11" ht="36.0" customHeight="1">
      <c r="A11" s="16" t="s">
        <v>86</v>
      </c>
    </row>
    <row r="12" ht="22.5" customHeight="1">
      <c r="A12" s="1"/>
      <c r="B12" s="1"/>
      <c r="C12" s="1"/>
      <c r="D12" s="1"/>
      <c r="E12" s="1"/>
      <c r="F12" s="1"/>
      <c r="G12" s="1"/>
      <c r="H12" s="1"/>
    </row>
    <row r="13" ht="36.0" customHeight="1">
      <c r="A13" s="16" t="s">
        <v>87</v>
      </c>
    </row>
    <row r="14" ht="22.5" customHeight="1">
      <c r="A14" s="1"/>
      <c r="B14" s="1"/>
      <c r="C14" s="1"/>
      <c r="D14" s="1"/>
      <c r="E14" s="1"/>
      <c r="F14" s="1"/>
      <c r="G14" s="1"/>
      <c r="H14" s="1"/>
    </row>
    <row r="15" ht="36.0" customHeight="1">
      <c r="A15" s="16" t="s">
        <v>88</v>
      </c>
    </row>
    <row r="16" ht="22.5" customHeight="1">
      <c r="A16" s="1"/>
      <c r="B16" s="1"/>
      <c r="C16" s="1"/>
      <c r="D16" s="1"/>
      <c r="E16" s="1"/>
      <c r="F16" s="1"/>
      <c r="G16" s="1"/>
      <c r="H16" s="1"/>
    </row>
    <row r="17" ht="28.5" customHeight="1">
      <c r="A17" s="55"/>
    </row>
    <row r="18" ht="28.5" customHeight="1">
      <c r="A18" s="55"/>
      <c r="B18" s="55"/>
      <c r="C18" s="55"/>
      <c r="D18" s="55"/>
      <c r="E18" s="55"/>
      <c r="F18" s="55"/>
      <c r="G18" s="55"/>
      <c r="H18" s="55"/>
    </row>
    <row r="19" ht="28.5" customHeight="1">
      <c r="A19" s="56" t="s">
        <v>89</v>
      </c>
    </row>
    <row r="20" ht="28.5" customHeight="1">
      <c r="A20" s="55"/>
      <c r="B20" s="55"/>
      <c r="C20" s="55"/>
      <c r="D20" s="55"/>
      <c r="E20" s="55"/>
      <c r="F20" s="55"/>
      <c r="G20" s="55"/>
      <c r="H20" s="55"/>
    </row>
    <row r="21" ht="28.5" customHeight="1">
      <c r="A21" s="56" t="s">
        <v>90</v>
      </c>
    </row>
    <row r="22" ht="28.5" customHeight="1">
      <c r="A22" s="55"/>
      <c r="B22" s="55"/>
      <c r="C22" s="55"/>
      <c r="D22" s="55"/>
      <c r="E22" s="55"/>
      <c r="F22" s="55"/>
      <c r="G22" s="55"/>
      <c r="H22" s="55"/>
    </row>
    <row r="23" ht="28.5" customHeight="1">
      <c r="A23" s="56" t="s">
        <v>91</v>
      </c>
    </row>
    <row r="24" ht="22.5" customHeight="1">
      <c r="A24" s="1"/>
      <c r="B24" s="1"/>
      <c r="C24" s="1"/>
      <c r="D24" s="1"/>
      <c r="E24" s="1"/>
      <c r="F24" s="1"/>
      <c r="G24" s="1"/>
      <c r="H24" s="1"/>
    </row>
    <row r="25" ht="22.5" customHeight="1">
      <c r="A25" s="1"/>
      <c r="B25" s="1"/>
      <c r="C25" s="1"/>
      <c r="D25" s="1"/>
      <c r="E25" s="1"/>
      <c r="F25" s="1"/>
      <c r="G25" s="1"/>
      <c r="H25" s="1"/>
    </row>
    <row r="26" ht="22.5" customHeight="1">
      <c r="A26" s="1"/>
      <c r="B26" s="1"/>
      <c r="C26" s="1"/>
      <c r="D26" s="1"/>
      <c r="E26" s="1"/>
      <c r="F26" s="1"/>
      <c r="G26" s="1"/>
      <c r="H26" s="1"/>
    </row>
    <row r="27" ht="22.5" customHeight="1">
      <c r="A27" s="1"/>
      <c r="B27" s="1"/>
      <c r="C27" s="1"/>
      <c r="D27" s="1"/>
      <c r="E27" s="1"/>
      <c r="F27" s="1"/>
      <c r="G27" s="1"/>
      <c r="H27" s="1"/>
    </row>
    <row r="28" ht="22.5" customHeight="1">
      <c r="A28" s="1"/>
      <c r="B28" s="1"/>
      <c r="C28" s="1"/>
      <c r="D28" s="1"/>
      <c r="E28" s="1"/>
      <c r="F28" s="1"/>
      <c r="G28" s="1"/>
      <c r="H28" s="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9:H19"/>
    <mergeCell ref="A21:H21"/>
    <mergeCell ref="A23:H23"/>
    <mergeCell ref="A5:H5"/>
    <mergeCell ref="A7:H7"/>
    <mergeCell ref="A9:H9"/>
    <mergeCell ref="A11:H11"/>
    <mergeCell ref="A13:H13"/>
    <mergeCell ref="A15:H15"/>
    <mergeCell ref="A17:H17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2" width="10.63"/>
    <col customWidth="1" min="13" max="13" width="8.63"/>
    <col customWidth="1" hidden="1" min="14" max="26" width="8.63"/>
  </cols>
  <sheetData>
    <row r="1" ht="21.0" customHeight="1">
      <c r="A1" s="1"/>
      <c r="B1" s="1"/>
      <c r="C1" s="1"/>
      <c r="D1" s="1"/>
      <c r="E1" s="1"/>
      <c r="F1" s="57"/>
      <c r="G1" s="57"/>
      <c r="H1" s="57"/>
      <c r="I1" s="57"/>
      <c r="J1" s="57"/>
      <c r="K1" s="57"/>
      <c r="L1" s="57"/>
    </row>
    <row r="2" ht="21.0" customHeight="1">
      <c r="A2" s="58" t="s">
        <v>93</v>
      </c>
      <c r="B2" s="1"/>
      <c r="C2" s="1"/>
      <c r="D2" s="1"/>
      <c r="E2" s="1"/>
      <c r="F2" s="57"/>
      <c r="G2" s="57"/>
      <c r="H2" s="57"/>
      <c r="I2" s="57"/>
      <c r="J2" s="57"/>
      <c r="K2" s="57"/>
      <c r="L2" s="57"/>
    </row>
    <row r="3" ht="21.0" customHeight="1">
      <c r="A3" s="4" t="s">
        <v>2</v>
      </c>
      <c r="B3" s="1"/>
      <c r="C3" s="1"/>
      <c r="D3" s="1"/>
      <c r="E3" s="1"/>
      <c r="F3" s="57"/>
      <c r="G3" s="57"/>
      <c r="H3" s="57"/>
      <c r="I3" s="57"/>
      <c r="J3" s="57"/>
      <c r="K3" s="57"/>
      <c r="L3" s="57"/>
    </row>
    <row r="4" ht="21.0" customHeight="1">
      <c r="A4" s="1"/>
      <c r="B4" s="1"/>
      <c r="C4" s="1"/>
      <c r="D4" s="1"/>
      <c r="E4" s="1"/>
      <c r="F4" s="57"/>
      <c r="G4" s="57"/>
      <c r="H4" s="57"/>
      <c r="I4" s="57"/>
      <c r="J4" s="57"/>
      <c r="K4" s="57"/>
      <c r="L4" s="57"/>
    </row>
    <row r="5" ht="21.0" customHeight="1">
      <c r="A5" s="1"/>
      <c r="B5" s="1"/>
      <c r="C5" s="1"/>
      <c r="D5" s="1"/>
      <c r="E5" s="1"/>
      <c r="F5" s="57"/>
      <c r="G5" s="59" t="s">
        <v>94</v>
      </c>
    </row>
    <row r="6" ht="21.0" customHeight="1">
      <c r="A6" s="1"/>
      <c r="B6" s="1"/>
      <c r="C6" s="1"/>
      <c r="D6" s="1"/>
      <c r="E6" s="1"/>
      <c r="F6" s="57"/>
    </row>
    <row r="7" ht="33.0" customHeight="1">
      <c r="A7" s="26" t="s">
        <v>48</v>
      </c>
      <c r="B7" s="26" t="s">
        <v>79</v>
      </c>
      <c r="C7" s="26" t="s">
        <v>52</v>
      </c>
      <c r="D7" s="26" t="s">
        <v>80</v>
      </c>
      <c r="E7" s="26" t="s">
        <v>95</v>
      </c>
      <c r="F7" s="26" t="s">
        <v>96</v>
      </c>
      <c r="G7" s="57"/>
      <c r="H7" s="57"/>
      <c r="I7" s="57"/>
      <c r="J7" s="57"/>
      <c r="K7" s="57"/>
      <c r="L7" s="57"/>
    </row>
    <row r="8" ht="21.0" customHeight="1">
      <c r="A8" s="15">
        <v>46297.0</v>
      </c>
      <c r="B8" s="60">
        <v>2000.0</v>
      </c>
      <c r="C8" s="61">
        <v>600.0</v>
      </c>
      <c r="D8" s="60">
        <v>1000.0</v>
      </c>
      <c r="E8" s="61">
        <v>100.0</v>
      </c>
      <c r="F8" s="62">
        <f t="shared" ref="F8:F9" si="1">E8+B8-C8-D8</f>
        <v>500</v>
      </c>
      <c r="G8" s="12" t="s">
        <v>97</v>
      </c>
    </row>
    <row r="9" ht="21.0" customHeight="1">
      <c r="A9" s="15">
        <v>46311.0</v>
      </c>
      <c r="B9" s="61">
        <v>2000.0</v>
      </c>
      <c r="C9" s="61">
        <v>600.0</v>
      </c>
      <c r="D9" s="60">
        <v>200.0</v>
      </c>
      <c r="E9" s="63">
        <f>F8</f>
        <v>500</v>
      </c>
      <c r="F9" s="62">
        <f t="shared" si="1"/>
        <v>1700</v>
      </c>
    </row>
    <row r="10" ht="21.0" customHeight="1">
      <c r="A10" s="1"/>
      <c r="B10" s="1"/>
      <c r="C10" s="1"/>
      <c r="D10" s="1"/>
      <c r="E10" s="1"/>
      <c r="F10" s="57"/>
    </row>
    <row r="11" ht="21.0" customHeight="1">
      <c r="A11" s="1"/>
      <c r="B11" s="1"/>
      <c r="C11" s="1"/>
      <c r="D11" s="1"/>
      <c r="E11" s="1"/>
      <c r="F11" s="57"/>
      <c r="G11" s="57"/>
      <c r="H11" s="57"/>
      <c r="I11" s="57"/>
      <c r="J11" s="57"/>
      <c r="K11" s="57"/>
      <c r="L11" s="57"/>
    </row>
    <row r="12" ht="33.0" customHeight="1">
      <c r="A12" s="22" t="s">
        <v>98</v>
      </c>
      <c r="I12" s="57"/>
      <c r="J12" s="57"/>
      <c r="K12" s="57"/>
      <c r="L12" s="57"/>
    </row>
    <row r="13" ht="21.0" customHeight="1">
      <c r="A13" s="1"/>
      <c r="B13" s="1"/>
      <c r="C13" s="1"/>
      <c r="D13" s="1"/>
      <c r="E13" s="1"/>
      <c r="F13" s="57"/>
      <c r="G13" s="12" t="s">
        <v>99</v>
      </c>
    </row>
    <row r="14" ht="21.0" customHeight="1">
      <c r="A14" s="1"/>
      <c r="B14" s="1"/>
      <c r="C14" s="1"/>
      <c r="D14" s="1"/>
      <c r="E14" s="1"/>
      <c r="F14" s="57"/>
      <c r="G14" s="64">
        <f>F9</f>
        <v>1700</v>
      </c>
    </row>
    <row r="15" ht="21.0" customHeight="1">
      <c r="A15" s="1"/>
      <c r="B15" s="1"/>
      <c r="C15" s="1"/>
      <c r="D15" s="1"/>
      <c r="E15" s="1"/>
      <c r="F15" s="57"/>
    </row>
    <row r="16" ht="21.0" customHeight="1">
      <c r="A16" s="1"/>
      <c r="B16" s="1"/>
      <c r="C16" s="1"/>
      <c r="D16" s="1"/>
      <c r="E16" s="1"/>
      <c r="F16" s="57"/>
      <c r="G16" s="57"/>
      <c r="H16" s="57"/>
      <c r="I16" s="57"/>
      <c r="J16" s="57"/>
      <c r="K16" s="57"/>
      <c r="L16" s="57"/>
    </row>
    <row r="17" ht="21.0" customHeight="1">
      <c r="A17" s="1"/>
      <c r="B17" s="1"/>
      <c r="C17" s="1"/>
      <c r="D17" s="1"/>
      <c r="E17" s="1"/>
      <c r="F17" s="57"/>
      <c r="G17" s="57"/>
      <c r="H17" s="57"/>
      <c r="I17" s="57"/>
      <c r="J17" s="57"/>
      <c r="K17" s="57"/>
      <c r="L17" s="57"/>
    </row>
    <row r="18" ht="21.0" customHeight="1">
      <c r="A18" s="1"/>
      <c r="B18" s="1"/>
      <c r="C18" s="1"/>
      <c r="D18" s="1"/>
      <c r="E18" s="1"/>
      <c r="F18" s="57"/>
      <c r="G18" s="57"/>
      <c r="H18" s="57"/>
      <c r="I18" s="57"/>
      <c r="J18" s="57"/>
      <c r="K18" s="57"/>
      <c r="L18" s="57"/>
    </row>
    <row r="19" ht="21.0" customHeight="1">
      <c r="A19" s="1"/>
      <c r="B19" s="1"/>
      <c r="C19" s="1"/>
      <c r="D19" s="1"/>
      <c r="E19" s="1"/>
      <c r="F19" s="57"/>
      <c r="G19" s="57"/>
      <c r="H19" s="57"/>
      <c r="I19" s="57"/>
      <c r="J19" s="57"/>
      <c r="K19" s="57"/>
      <c r="L19" s="57"/>
    </row>
    <row r="20" ht="21.0" customHeight="1">
      <c r="A20" s="1"/>
      <c r="B20" s="1"/>
      <c r="C20" s="1"/>
      <c r="D20" s="1"/>
      <c r="E20" s="1"/>
      <c r="F20" s="57"/>
      <c r="G20" s="57"/>
      <c r="H20" s="57"/>
      <c r="I20" s="57"/>
      <c r="J20" s="57"/>
      <c r="K20" s="57"/>
      <c r="L20" s="57"/>
    </row>
    <row r="21" ht="21.0" customHeight="1">
      <c r="A21" s="1"/>
      <c r="B21" s="1"/>
      <c r="C21" s="1"/>
      <c r="D21" s="1"/>
      <c r="E21" s="1"/>
      <c r="F21" s="57"/>
      <c r="G21" s="57"/>
      <c r="H21" s="57"/>
      <c r="I21" s="57"/>
      <c r="J21" s="57"/>
      <c r="K21" s="57"/>
      <c r="L21" s="57"/>
    </row>
    <row r="22" ht="21.0" customHeight="1">
      <c r="A22" s="1"/>
      <c r="B22" s="1"/>
      <c r="C22" s="1"/>
      <c r="D22" s="1"/>
      <c r="E22" s="1"/>
      <c r="F22" s="57"/>
      <c r="G22" s="57"/>
      <c r="H22" s="57"/>
      <c r="I22" s="57"/>
      <c r="J22" s="57"/>
      <c r="K22" s="57"/>
      <c r="L22" s="57"/>
    </row>
    <row r="23" ht="21.0" customHeight="1">
      <c r="F23" s="57"/>
      <c r="G23" s="57"/>
      <c r="H23" s="57"/>
      <c r="I23" s="57"/>
      <c r="J23" s="57"/>
      <c r="K23" s="57"/>
      <c r="L23" s="57"/>
    </row>
    <row r="24" ht="21.0" customHeight="1">
      <c r="F24" s="57"/>
      <c r="G24" s="57"/>
      <c r="H24" s="57"/>
      <c r="I24" s="57"/>
      <c r="J24" s="57"/>
      <c r="K24" s="57"/>
      <c r="L24" s="57"/>
    </row>
    <row r="25" ht="21.0" customHeight="1">
      <c r="F25" s="57"/>
      <c r="G25" s="57"/>
      <c r="H25" s="57"/>
      <c r="I25" s="57"/>
      <c r="J25" s="57"/>
      <c r="K25" s="57"/>
      <c r="L25" s="57"/>
    </row>
    <row r="26" ht="21.0" customHeight="1">
      <c r="F26" s="57"/>
      <c r="G26" s="57"/>
      <c r="H26" s="57"/>
      <c r="I26" s="57"/>
      <c r="J26" s="57"/>
      <c r="K26" s="57"/>
      <c r="L26" s="57"/>
    </row>
    <row r="27" ht="21.0" customHeight="1">
      <c r="F27" s="57"/>
      <c r="G27" s="57"/>
      <c r="H27" s="57"/>
      <c r="I27" s="57"/>
      <c r="J27" s="57"/>
      <c r="K27" s="57"/>
      <c r="L27" s="57"/>
    </row>
    <row r="28" ht="21.0" customHeight="1">
      <c r="F28" s="57"/>
      <c r="G28" s="57"/>
      <c r="H28" s="57"/>
      <c r="I28" s="57"/>
      <c r="J28" s="57"/>
      <c r="K28" s="57"/>
      <c r="L28" s="57"/>
    </row>
    <row r="29" ht="21.0" customHeight="1">
      <c r="F29" s="57"/>
      <c r="G29" s="57"/>
      <c r="H29" s="57"/>
      <c r="I29" s="57"/>
      <c r="J29" s="57"/>
      <c r="K29" s="57"/>
      <c r="L29" s="57"/>
    </row>
    <row r="30" ht="21.0" customHeight="1">
      <c r="F30" s="57"/>
      <c r="G30" s="57"/>
      <c r="H30" s="57"/>
      <c r="I30" s="57"/>
      <c r="J30" s="57"/>
      <c r="K30" s="57"/>
      <c r="L30" s="57"/>
    </row>
    <row r="31" ht="21.0" customHeight="1">
      <c r="F31" s="57"/>
      <c r="G31" s="57"/>
      <c r="H31" s="57"/>
      <c r="I31" s="57"/>
      <c r="J31" s="57"/>
      <c r="K31" s="57"/>
      <c r="L31" s="57"/>
    </row>
    <row r="32" ht="21.0" customHeight="1">
      <c r="F32" s="57"/>
      <c r="G32" s="57"/>
      <c r="H32" s="57"/>
      <c r="I32" s="57"/>
      <c r="J32" s="57"/>
      <c r="K32" s="57"/>
      <c r="L32" s="57"/>
    </row>
    <row r="33" ht="21.0" customHeight="1">
      <c r="F33" s="57"/>
      <c r="G33" s="57"/>
      <c r="H33" s="57"/>
      <c r="I33" s="57"/>
      <c r="J33" s="57"/>
      <c r="K33" s="57"/>
      <c r="L33" s="57"/>
    </row>
    <row r="34" ht="21.0" customHeight="1">
      <c r="F34" s="57"/>
      <c r="G34" s="57"/>
      <c r="H34" s="57"/>
      <c r="I34" s="57"/>
      <c r="J34" s="57"/>
      <c r="K34" s="57"/>
      <c r="L34" s="57"/>
    </row>
    <row r="35" ht="21.0" customHeight="1">
      <c r="A35" s="65" t="s">
        <v>100</v>
      </c>
    </row>
    <row r="36" ht="21.0" customHeight="1"/>
    <row r="37" ht="21.0" customHeight="1">
      <c r="F37" s="57"/>
      <c r="G37" s="57"/>
      <c r="H37" s="57"/>
      <c r="I37" s="57"/>
      <c r="J37" s="57"/>
      <c r="K37" s="57"/>
      <c r="L37" s="57"/>
    </row>
    <row r="38" ht="21.0" customHeight="1">
      <c r="F38" s="57"/>
      <c r="G38" s="57"/>
      <c r="H38" s="57"/>
      <c r="I38" s="57"/>
      <c r="J38" s="57"/>
      <c r="K38" s="57"/>
      <c r="L38" s="57"/>
    </row>
    <row r="39" ht="21.0" customHeight="1"/>
    <row r="40" ht="21.0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>
      <c r="N50" s="33" t="s">
        <v>77</v>
      </c>
      <c r="O50" s="33" t="s">
        <v>78</v>
      </c>
      <c r="R50" s="33" t="s">
        <v>77</v>
      </c>
      <c r="S50" s="33" t="s">
        <v>79</v>
      </c>
      <c r="T50" s="33" t="s">
        <v>80</v>
      </c>
      <c r="U50" s="33" t="s">
        <v>81</v>
      </c>
    </row>
    <row r="51" ht="15.75" customHeight="1">
      <c r="N51" s="33" t="s">
        <v>101</v>
      </c>
      <c r="O51" s="66">
        <f t="shared" ref="O51:O52" si="2">F8</f>
        <v>500</v>
      </c>
      <c r="R51" s="33" t="s">
        <v>101</v>
      </c>
      <c r="S51" s="66">
        <f t="shared" ref="S51:S52" si="3">B8</f>
        <v>2000</v>
      </c>
      <c r="T51" s="66">
        <f t="shared" ref="T51:T52" si="4">D8</f>
        <v>1000</v>
      </c>
      <c r="U51" s="66">
        <f t="shared" ref="U51:U52" si="5">C8</f>
        <v>600</v>
      </c>
    </row>
    <row r="52" ht="15.75" customHeight="1">
      <c r="N52" s="33" t="s">
        <v>102</v>
      </c>
      <c r="O52" s="66">
        <f t="shared" si="2"/>
        <v>1700</v>
      </c>
      <c r="R52" s="33" t="s">
        <v>102</v>
      </c>
      <c r="S52" s="66">
        <f t="shared" si="3"/>
        <v>2000</v>
      </c>
      <c r="T52" s="66">
        <f t="shared" si="4"/>
        <v>200</v>
      </c>
      <c r="U52" s="66">
        <f t="shared" si="5"/>
        <v>600</v>
      </c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G5:L6"/>
    <mergeCell ref="G8:L10"/>
    <mergeCell ref="A12:H12"/>
    <mergeCell ref="G13:L13"/>
    <mergeCell ref="G14:L15"/>
    <mergeCell ref="A35:L36"/>
  </mergeCells>
  <conditionalFormatting sqref="F8:F9 G14:L15">
    <cfRule type="cellIs" dxfId="6" priority="1" stopIfTrue="1" operator="lessThan">
      <formula>0</formula>
    </cfRule>
  </conditionalFormatting>
  <hyperlinks>
    <hyperlink display="Practice finished? Open Start Here to build your own plan →" location="'Start Here'!A1" ref="A35"/>
  </hyperlinks>
  <printOptions/>
  <pageMargins bottom="0.75" footer="0.0" header="0.0" left="0.7" right="0.7" top="0.75"/>
  <pageSetup orientation="landscape"/>
  <drawing r:id="rId1"/>
</worksheet>
</file>